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WC-FS-1\Tax-Scans\Project INFO\2 Extre\LEVY\"/>
    </mc:Choice>
  </mc:AlternateContent>
  <xr:revisionPtr revIDLastSave="0" documentId="13_ncr:1_{62FB8E58-45C9-4877-AC3A-12BEBF9E413D}" xr6:coauthVersionLast="47" xr6:coauthVersionMax="47" xr10:uidLastSave="{00000000-0000-0000-0000-000000000000}"/>
  <bookViews>
    <workbookView xWindow="-120" yWindow="-120" windowWidth="29040" windowHeight="15720" tabRatio="787" firstSheet="1" activeTab="2" xr2:uid="{A402AD28-5A5D-4932-B2F1-31984C253528}"/>
  </bookViews>
  <sheets>
    <sheet name="INFORMATION" sheetId="8" r:id="rId1"/>
    <sheet name="INDIVIDUAL PERSONAL PROPERTY" sheetId="1" r:id="rId2"/>
    <sheet name="ESTIMATED TAX CALCULATOR" sheetId="7" r:id="rId3"/>
    <sheet name="2025 LEVY CALCULATOR CLASS 1" sheetId="2" r:id="rId4"/>
    <sheet name="2025 LEVY CALCULATOR CLASS  2" sheetId="4" r:id="rId5"/>
    <sheet name="2025 LEVY CALCULATOR CLASS 3+4"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7" l="1"/>
  <c r="K7" i="7"/>
  <c r="J9" i="7"/>
  <c r="I9" i="7"/>
  <c r="H9" i="7"/>
  <c r="G9" i="7"/>
  <c r="C7" i="1"/>
  <c r="C6" i="1" s="1"/>
  <c r="K8" i="7"/>
  <c r="J8" i="7"/>
  <c r="J7" i="7"/>
  <c r="I8" i="7"/>
  <c r="I7" i="7"/>
  <c r="G8" i="7"/>
  <c r="H8" i="7"/>
  <c r="H7" i="7"/>
  <c r="G7" i="7"/>
  <c r="G7" i="1"/>
  <c r="G6" i="1" s="1"/>
  <c r="F7" i="1"/>
  <c r="F6" i="1" s="1"/>
  <c r="E7" i="1"/>
  <c r="E6" i="1" s="1"/>
  <c r="D7" i="1"/>
  <c r="D6" i="1" s="1"/>
  <c r="N13" i="5"/>
  <c r="O10" i="5" s="1"/>
  <c r="L13" i="5"/>
  <c r="M6" i="5" s="1"/>
  <c r="J13" i="5"/>
  <c r="K6" i="5" s="1"/>
  <c r="H13" i="5"/>
  <c r="I10" i="5" s="1"/>
  <c r="F13" i="5"/>
  <c r="G6" i="5" s="1"/>
  <c r="M12" i="5"/>
  <c r="I12" i="5"/>
  <c r="M11" i="5"/>
  <c r="I11" i="5"/>
  <c r="M9" i="5"/>
  <c r="I9" i="5"/>
  <c r="M8" i="5"/>
  <c r="M7" i="5"/>
  <c r="M5" i="5"/>
  <c r="N13" i="2"/>
  <c r="O6" i="2" s="1"/>
  <c r="O9" i="2"/>
  <c r="O8" i="2"/>
  <c r="O7" i="2"/>
  <c r="L13" i="2"/>
  <c r="M12" i="2" s="1"/>
  <c r="J13" i="2"/>
  <c r="K11" i="2" s="1"/>
  <c r="H13" i="2"/>
  <c r="I12" i="2" s="1"/>
  <c r="F13" i="2"/>
  <c r="G12" i="2" s="1"/>
  <c r="N13" i="4"/>
  <c r="O12" i="4" s="1"/>
  <c r="L13" i="4"/>
  <c r="M12" i="4" s="1"/>
  <c r="J13" i="4"/>
  <c r="K12" i="4" s="1"/>
  <c r="K8" i="4"/>
  <c r="K7" i="4"/>
  <c r="H13" i="4"/>
  <c r="I12" i="4" s="1"/>
  <c r="O5" i="5" l="1"/>
  <c r="O6" i="5"/>
  <c r="O7" i="5"/>
  <c r="O8" i="5"/>
  <c r="O9" i="5"/>
  <c r="O11" i="5"/>
  <c r="O12" i="5"/>
  <c r="K7" i="5"/>
  <c r="K8" i="5"/>
  <c r="K11" i="5"/>
  <c r="K12" i="5"/>
  <c r="I5" i="5"/>
  <c r="I7" i="5"/>
  <c r="I8" i="5"/>
  <c r="G8" i="5"/>
  <c r="G11" i="5"/>
  <c r="G12" i="5"/>
  <c r="G7" i="5"/>
  <c r="K5" i="4"/>
  <c r="K6" i="4"/>
  <c r="K13" i="4"/>
  <c r="O10" i="2"/>
  <c r="O11" i="2"/>
  <c r="O12" i="2"/>
  <c r="O5" i="2"/>
  <c r="G9" i="5"/>
  <c r="G5" i="5"/>
  <c r="K5" i="5"/>
  <c r="K9" i="5"/>
  <c r="G10" i="5"/>
  <c r="K10" i="5"/>
  <c r="M10" i="5"/>
  <c r="M13" i="5" s="1"/>
  <c r="K9" i="4"/>
  <c r="K10" i="4"/>
  <c r="K11" i="4"/>
  <c r="M6" i="4"/>
  <c r="M7" i="4"/>
  <c r="I6" i="4"/>
  <c r="I7" i="4"/>
  <c r="M9" i="4"/>
  <c r="M5" i="4"/>
  <c r="I5" i="4"/>
  <c r="M8" i="4"/>
  <c r="I8" i="4"/>
  <c r="M10" i="4"/>
  <c r="I9" i="4"/>
  <c r="I10" i="4"/>
  <c r="I11" i="4"/>
  <c r="G5" i="2"/>
  <c r="G6" i="2"/>
  <c r="G7" i="2"/>
  <c r="G8" i="2"/>
  <c r="G9" i="2"/>
  <c r="G10" i="2"/>
  <c r="G11" i="2"/>
  <c r="I6" i="5"/>
  <c r="M5" i="2"/>
  <c r="M6" i="2"/>
  <c r="M7" i="2"/>
  <c r="M8" i="2"/>
  <c r="M9" i="2"/>
  <c r="M10" i="2"/>
  <c r="M11" i="2"/>
  <c r="K12" i="2"/>
  <c r="K7" i="2"/>
  <c r="K8" i="2"/>
  <c r="K5" i="2"/>
  <c r="K6" i="2"/>
  <c r="K9" i="2"/>
  <c r="K10" i="2"/>
  <c r="I6" i="2"/>
  <c r="I8" i="2"/>
  <c r="I9" i="2"/>
  <c r="I11" i="2"/>
  <c r="I5" i="2"/>
  <c r="I7" i="2"/>
  <c r="I10" i="2"/>
  <c r="O5" i="4"/>
  <c r="O7" i="4"/>
  <c r="O8" i="4"/>
  <c r="O6" i="4"/>
  <c r="O9" i="4"/>
  <c r="O10" i="4"/>
  <c r="O11" i="4"/>
  <c r="M11" i="4"/>
  <c r="F13" i="4"/>
  <c r="O13" i="5" l="1"/>
  <c r="K13" i="5"/>
  <c r="I13" i="5"/>
  <c r="G13" i="5"/>
  <c r="O13" i="4"/>
  <c r="M13" i="4"/>
  <c r="I13" i="4"/>
  <c r="O13" i="2"/>
  <c r="M13" i="2"/>
  <c r="K13" i="2"/>
  <c r="I13" i="2"/>
  <c r="G13" i="2"/>
  <c r="G6" i="4"/>
  <c r="G10" i="4"/>
  <c r="G7" i="4"/>
  <c r="G9" i="4"/>
  <c r="G11" i="4"/>
  <c r="G8" i="4"/>
  <c r="G12" i="4"/>
  <c r="G5" i="4"/>
  <c r="G13" i="4" l="1"/>
</calcChain>
</file>

<file path=xl/sharedStrings.xml><?xml version="1.0" encoding="utf-8"?>
<sst xmlns="http://schemas.openxmlformats.org/spreadsheetml/2006/main" count="154" uniqueCount="67">
  <si>
    <t>CLASS 3</t>
  </si>
  <si>
    <t>CLASS 4</t>
  </si>
  <si>
    <t>CLASS</t>
  </si>
  <si>
    <t>HALF YEAR</t>
  </si>
  <si>
    <t>FULL YEAR</t>
  </si>
  <si>
    <t>COUNTRY DISTRICTS</t>
  </si>
  <si>
    <t>NADA VALUE</t>
  </si>
  <si>
    <t>PLEASE VERIFY YOU ARE USING THE CORRECT CLASS PRIOR TO USING THE CALCULATOR. AMOUNTS CHANGE PER CLASS. TO USE, PLEASE INPUT THE NADA VALUE IN THE COLUMN THAT MATCHES YOUR DISTRICT. AMOUNTS WILL FILL AUTOMATICALLY.</t>
  </si>
  <si>
    <t>CLASS 1</t>
  </si>
  <si>
    <t>DISTRICT</t>
  </si>
  <si>
    <t>PARKERSBURG</t>
  </si>
  <si>
    <t>VIENNA</t>
  </si>
  <si>
    <t>WILLIAMSTOWN</t>
  </si>
  <si>
    <t>NORTH HILLS</t>
  </si>
  <si>
    <t>DISTRIBUTION</t>
  </si>
  <si>
    <t>LEVY</t>
  </si>
  <si>
    <t>TAX</t>
  </si>
  <si>
    <t>STATE</t>
  </si>
  <si>
    <t>COUNTY</t>
  </si>
  <si>
    <t>CITY</t>
  </si>
  <si>
    <t>SCHOOL</t>
  </si>
  <si>
    <t>COUNTY EXCESS</t>
  </si>
  <si>
    <t>CITY EXCESS</t>
  </si>
  <si>
    <t>SCHOOL EXCESS</t>
  </si>
  <si>
    <t>SCHOOL BONDS</t>
  </si>
  <si>
    <t>Individual Asset Personal Property Calculator</t>
  </si>
  <si>
    <t>TOTAL TAX RATE</t>
  </si>
  <si>
    <t>CLASS 2</t>
  </si>
  <si>
    <t>TAXES PAID</t>
  </si>
  <si>
    <t>CLASSES 3+4</t>
  </si>
  <si>
    <t xml:space="preserve">PLEASE VERIFY YOU ARE USING THE CORRECT CLASS PRIOR TO USING THE CALCULATOR. AMOUNTS CHANGE PER CLASS. INPUT THE TOTAL AMOUNT OF THE TAXES IN TO THE COLUMN THAT MATCHES YOUR DISTRICT. AMOUNTS WILL FILL AUTOMATICALLY. </t>
  </si>
  <si>
    <t>THIS IS NOT A GUARANTEED TAX AMOUNT, BUT A TOOL TO CALCULATE THE POTENTIAL AMOUNT OF TAXES FOR THIS SPECIFIC TAX YEAR, AND CANNOT BE USED FOR OTHER TAX YEARS. THIS IS NOT YOUR ACTUAL AMOUNT OF TAXES DUE. USE AT YOUR OWN DISCRETION. FOR ACTUAL AMOUNTS DUE, PLEASE SEE YOUR "STATEMENT OF TAXES DUE" FOR THE PROPERTY.</t>
  </si>
  <si>
    <t>FAIR MARKET VALUE OF PROPERTY:</t>
  </si>
  <si>
    <t>Residential</t>
  </si>
  <si>
    <t>Vacant/Rental</t>
  </si>
  <si>
    <t>LEVYING DISTRICT:</t>
  </si>
  <si>
    <t>Parkersburg</t>
  </si>
  <si>
    <t>Vienna</t>
  </si>
  <si>
    <t>Williamstown</t>
  </si>
  <si>
    <t>North Hills</t>
  </si>
  <si>
    <t>Country Districts</t>
  </si>
  <si>
    <t xml:space="preserve"> VIENNA</t>
  </si>
  <si>
    <t>ESTIMATED TAX CALCULATOR LEVY RATE FOR 2025</t>
  </si>
  <si>
    <t>2025 Tax Levy Rates and Distribution</t>
  </si>
  <si>
    <t>With Exemption</t>
  </si>
  <si>
    <t>TO USE THIS CALCULATOR, INPUT THE FAIR MARKET VALUE OF THE PROPERTY. THEN LOOK AT THE COLUMN THAT MATCHES THE LEVYING DISTRICT OF THE PROPERTY. AMOUNTS FOR HALF YEAR WILL FILL AUTOMATICALLY DEPENDING ON THE CLASS AND EXEMPTION STATUS.</t>
  </si>
  <si>
    <t>DISTRICTS</t>
  </si>
  <si>
    <t>CLAY</t>
  </si>
  <si>
    <t>HARRIS</t>
  </si>
  <si>
    <t>LUBECK</t>
  </si>
  <si>
    <t>PARKERSBURG DISTRICT</t>
  </si>
  <si>
    <t>PARKERSBURG CITY</t>
  </si>
  <si>
    <t>SLATE</t>
  </si>
  <si>
    <t>STEELE</t>
  </si>
  <si>
    <t>TYGART</t>
  </si>
  <si>
    <t>UNION</t>
  </si>
  <si>
    <t>WALKER</t>
  </si>
  <si>
    <t>WILLIAMS</t>
  </si>
  <si>
    <t xml:space="preserve">WILLIAMSTOWN </t>
  </si>
  <si>
    <t>MUNICIPALITIES</t>
  </si>
  <si>
    <t>TERMS</t>
  </si>
  <si>
    <t>Fair market Value</t>
  </si>
  <si>
    <t>The price at which an asset would sell in an open and competitive market where both buyer and seller are informed, willing, and not under duress.</t>
  </si>
  <si>
    <t>NADA Value</t>
  </si>
  <si>
    <t>Classes</t>
  </si>
  <si>
    <t>Classes determine which rate a property is taxed at. To find out what your class is, you can look at your property statement, receipt, online (woodcountywv.com) on the tax inquiry, or under assessment inquiry.</t>
  </si>
  <si>
    <t>National Automotive Dealers Association Value. Can be found on Tax Inquiry or Online at www.nada.org/consumer-vehicle-values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</si>
</sst>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Aptos Narrow"/>
      <family val="2"/>
      <scheme val="minor"/>
    </font>
    <font>
      <sz val="11"/>
      <color theme="1"/>
      <name val="Aptos Narrow"/>
      <family val="2"/>
      <scheme val="minor"/>
    </font>
    <font>
      <sz val="11"/>
      <color rgb="FF9C0006"/>
      <name val="Aptos Narrow"/>
      <family val="2"/>
      <scheme val="minor"/>
    </font>
    <font>
      <sz val="11"/>
      <color theme="1"/>
      <name val="Calibri"/>
      <family val="2"/>
    </font>
    <font>
      <sz val="36"/>
      <color theme="0"/>
      <name val="Calibri"/>
      <family val="2"/>
    </font>
    <font>
      <b/>
      <sz val="18"/>
      <color theme="0"/>
      <name val="Calibri"/>
      <family val="2"/>
    </font>
    <font>
      <sz val="28"/>
      <color theme="0"/>
      <name val="Calibri"/>
      <family val="2"/>
    </font>
    <font>
      <sz val="16"/>
      <color theme="0"/>
      <name val="Calibri"/>
      <family val="2"/>
    </font>
    <font>
      <sz val="14"/>
      <color theme="0"/>
      <name val="Calibri"/>
      <family val="2"/>
    </font>
    <font>
      <sz val="11"/>
      <color theme="0"/>
      <name val="Calibri"/>
      <family val="2"/>
    </font>
    <font>
      <sz val="11"/>
      <name val="Calibri"/>
      <family val="2"/>
    </font>
    <font>
      <b/>
      <sz val="11"/>
      <color theme="1"/>
      <name val="Calibri"/>
      <family val="2"/>
    </font>
    <font>
      <b/>
      <sz val="11"/>
      <color theme="0"/>
      <name val="Calibri"/>
      <family val="2"/>
    </font>
    <font>
      <sz val="11"/>
      <color theme="0"/>
      <name val="Aptos Narrow"/>
      <family val="2"/>
      <scheme val="minor"/>
    </font>
    <font>
      <b/>
      <sz val="11"/>
      <name val="Calibri"/>
      <family val="2"/>
    </font>
    <font>
      <sz val="11"/>
      <name val="Aptos Narrow"/>
      <family val="2"/>
      <scheme val="minor"/>
    </font>
    <font>
      <b/>
      <sz val="11"/>
      <color theme="1"/>
      <name val="Aptos Narrow"/>
      <family val="2"/>
      <scheme val="minor"/>
    </font>
    <font>
      <sz val="11"/>
      <color rgb="FF006666"/>
      <name val="Aptos Narrow"/>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8080"/>
        <bgColor indexed="64"/>
      </patternFill>
    </fill>
    <fill>
      <patternFill patternType="solid">
        <fgColor rgb="FF009999"/>
        <bgColor indexed="64"/>
      </patternFill>
    </fill>
    <fill>
      <patternFill patternType="solid">
        <fgColor rgb="FF00B0AC"/>
        <bgColor indexed="64"/>
      </patternFill>
    </fill>
    <fill>
      <patternFill patternType="solid">
        <fgColor rgb="FFC9FFFE"/>
        <bgColor indexed="64"/>
      </patternFill>
    </fill>
  </fills>
  <borders count="3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33">
    <xf numFmtId="0" fontId="0" fillId="0" borderId="0" xfId="0"/>
    <xf numFmtId="0" fontId="10" fillId="7" borderId="12" xfId="2" applyFont="1" applyFill="1" applyBorder="1" applyAlignment="1" applyProtection="1">
      <alignment horizontal="center" vertical="center"/>
      <protection locked="0"/>
    </xf>
    <xf numFmtId="0" fontId="10" fillId="7" borderId="13" xfId="2" applyFont="1" applyFill="1" applyBorder="1" applyAlignment="1" applyProtection="1">
      <alignment horizontal="center" vertical="center"/>
      <protection locked="0"/>
    </xf>
    <xf numFmtId="0" fontId="10" fillId="7" borderId="14" xfId="2" applyFont="1" applyFill="1" applyBorder="1" applyAlignment="1" applyProtection="1">
      <alignment horizontal="center" vertical="center"/>
      <protection locked="0"/>
    </xf>
    <xf numFmtId="44" fontId="10" fillId="7" borderId="18" xfId="2" quotePrefix="1" applyNumberFormat="1" applyFont="1" applyFill="1" applyBorder="1" applyProtection="1"/>
    <xf numFmtId="44" fontId="10" fillId="7" borderId="19" xfId="2" quotePrefix="1" applyNumberFormat="1" applyFont="1" applyFill="1" applyBorder="1" applyProtection="1"/>
    <xf numFmtId="44" fontId="10" fillId="7" borderId="20" xfId="2" quotePrefix="1" applyNumberFormat="1" applyFont="1" applyFill="1" applyBorder="1" applyProtection="1"/>
    <xf numFmtId="44" fontId="3" fillId="3" borderId="15" xfId="1" quotePrefix="1" applyFont="1" applyFill="1" applyBorder="1" applyAlignment="1" applyProtection="1">
      <alignment horizontal="center" vertical="center"/>
    </xf>
    <xf numFmtId="44" fontId="3" fillId="3" borderId="16" xfId="1" quotePrefix="1" applyFont="1" applyFill="1" applyBorder="1" applyAlignment="1" applyProtection="1">
      <alignment horizontal="center" vertical="center"/>
    </xf>
    <xf numFmtId="44" fontId="3" fillId="3" borderId="17" xfId="1" quotePrefix="1" applyFont="1" applyFill="1" applyBorder="1" applyAlignment="1" applyProtection="1">
      <alignment horizontal="center" vertical="center"/>
    </xf>
    <xf numFmtId="0" fontId="4" fillId="4" borderId="6" xfId="0" applyFont="1" applyFill="1" applyBorder="1" applyAlignment="1">
      <alignment horizontal="center" vertical="center"/>
    </xf>
    <xf numFmtId="0" fontId="7" fillId="5" borderId="6" xfId="0" applyFont="1" applyFill="1" applyBorder="1" applyAlignment="1">
      <alignment horizontal="center" vertical="center"/>
    </xf>
    <xf numFmtId="0" fontId="17" fillId="0" borderId="0" xfId="0" applyFont="1"/>
    <xf numFmtId="0" fontId="8" fillId="6" borderId="10" xfId="0" applyFont="1" applyFill="1" applyBorder="1" applyAlignment="1">
      <alignment horizontal="center" vertical="center" wrapText="1"/>
    </xf>
    <xf numFmtId="0" fontId="8" fillId="6" borderId="10"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3" xfId="0" applyFont="1" applyFill="1" applyBorder="1" applyAlignment="1">
      <alignment horizontal="center" vertical="center"/>
    </xf>
    <xf numFmtId="0" fontId="14" fillId="0" borderId="0" xfId="0" applyFont="1" applyAlignment="1">
      <alignment vertical="center" wrapText="1"/>
    </xf>
    <xf numFmtId="0" fontId="15" fillId="0" borderId="0" xfId="0" applyFont="1"/>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1" applyNumberFormat="1" applyFont="1" applyFill="1" applyBorder="1" applyAlignment="1" applyProtection="1">
      <alignment horizontal="center" vertical="center" wrapText="1"/>
    </xf>
    <xf numFmtId="0" fontId="13" fillId="5" borderId="6" xfId="0" applyFont="1" applyFill="1" applyBorder="1" applyAlignment="1">
      <alignment horizontal="center" vertical="center"/>
    </xf>
    <xf numFmtId="0" fontId="9" fillId="6" borderId="32"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3" xfId="1" applyNumberFormat="1" applyFont="1" applyFill="1" applyBorder="1" applyAlignment="1" applyProtection="1">
      <alignment horizontal="center" vertical="center" wrapText="1"/>
    </xf>
    <xf numFmtId="0" fontId="9" fillId="6" borderId="34" xfId="1" applyNumberFormat="1" applyFont="1" applyFill="1" applyBorder="1" applyAlignment="1" applyProtection="1">
      <alignment horizontal="center" vertical="center" wrapText="1"/>
    </xf>
    <xf numFmtId="0" fontId="0" fillId="0" borderId="0" xfId="0" applyAlignment="1">
      <alignment vertical="center" wrapText="1"/>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6" xfId="0" applyFont="1" applyFill="1" applyBorder="1" applyAlignment="1">
      <alignment horizontal="center" vertical="center"/>
    </xf>
    <xf numFmtId="0" fontId="14" fillId="0" borderId="0" xfId="0" applyFont="1" applyAlignment="1">
      <alignment horizontal="center" vertical="center" wrapText="1"/>
    </xf>
    <xf numFmtId="0" fontId="12" fillId="4"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4" xfId="1" applyNumberFormat="1" applyFont="1" applyBorder="1" applyAlignment="1" applyProtection="1">
      <alignment horizontal="center" vertical="center" wrapText="1"/>
    </xf>
    <xf numFmtId="0" fontId="3" fillId="0" borderId="22" xfId="0" applyFont="1" applyBorder="1" applyAlignment="1">
      <alignment horizontal="center" vertical="center" wrapText="1"/>
    </xf>
    <xf numFmtId="0" fontId="12" fillId="5" borderId="7" xfId="0" applyFont="1" applyFill="1" applyBorder="1" applyAlignment="1">
      <alignment horizontal="center" vertical="center" wrapText="1"/>
    </xf>
    <xf numFmtId="0" fontId="3" fillId="7" borderId="15" xfId="0" applyFont="1" applyFill="1" applyBorder="1" applyAlignment="1">
      <alignment horizontal="center" vertical="center" wrapText="1"/>
    </xf>
    <xf numFmtId="44" fontId="3" fillId="7" borderId="17" xfId="1" applyFont="1" applyFill="1" applyBorder="1" applyAlignment="1" applyProtection="1">
      <alignment horizontal="center" vertical="center" wrapText="1"/>
    </xf>
    <xf numFmtId="0" fontId="3" fillId="7" borderId="23" xfId="0" applyFont="1" applyFill="1" applyBorder="1" applyAlignment="1">
      <alignment horizontal="center" vertical="center" wrapText="1"/>
    </xf>
    <xf numFmtId="0" fontId="11" fillId="0" borderId="7" xfId="0" applyFont="1" applyBorder="1" applyAlignment="1">
      <alignment horizontal="center" vertical="center" wrapText="1"/>
    </xf>
    <xf numFmtId="0" fontId="3" fillId="0" borderId="15" xfId="0" applyFont="1" applyBorder="1" applyAlignment="1">
      <alignment horizontal="center" vertical="center" wrapText="1"/>
    </xf>
    <xf numFmtId="44" fontId="3" fillId="0" borderId="17" xfId="1" applyFont="1" applyBorder="1" applyAlignment="1" applyProtection="1">
      <alignment horizontal="center" vertical="center"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44" fontId="3" fillId="0" borderId="20" xfId="1" applyFont="1" applyBorder="1" applyAlignment="1" applyProtection="1">
      <alignment horizontal="center" vertical="center" wrapText="1"/>
    </xf>
    <xf numFmtId="0" fontId="3" fillId="0" borderId="24" xfId="0" applyFont="1" applyBorder="1" applyAlignment="1">
      <alignment horizontal="center" vertical="center" wrapText="1"/>
    </xf>
    <xf numFmtId="0" fontId="3" fillId="0" borderId="6" xfId="0" applyFont="1" applyBorder="1" applyAlignment="1">
      <alignment horizontal="center" vertical="center" wrapText="1"/>
    </xf>
    <xf numFmtId="0" fontId="9" fillId="6" borderId="3" xfId="0" quotePrefix="1" applyFont="1" applyFill="1" applyBorder="1" applyAlignment="1">
      <alignment horizontal="center" vertical="center" wrapText="1"/>
    </xf>
    <xf numFmtId="44" fontId="9" fillId="6" borderId="4" xfId="1" quotePrefix="1" applyFont="1" applyFill="1" applyBorder="1" applyAlignment="1" applyProtection="1">
      <alignment horizontal="center" vertical="center" wrapText="1"/>
    </xf>
    <xf numFmtId="0" fontId="9" fillId="6" borderId="3" xfId="0" applyFont="1" applyFill="1" applyBorder="1" applyAlignment="1">
      <alignment horizontal="center" vertical="center" wrapText="1"/>
    </xf>
    <xf numFmtId="44" fontId="9" fillId="6" borderId="4" xfId="1" applyFont="1" applyFill="1" applyBorder="1" applyAlignment="1" applyProtection="1">
      <alignment horizontal="center" vertical="center" wrapText="1"/>
    </xf>
    <xf numFmtId="0" fontId="0" fillId="0" borderId="21" xfId="0" applyBorder="1"/>
    <xf numFmtId="0" fontId="0" fillId="0" borderId="5" xfId="0" applyBorder="1"/>
    <xf numFmtId="0" fontId="0" fillId="0" borderId="3" xfId="0" applyBorder="1"/>
    <xf numFmtId="0" fontId="0" fillId="0" borderId="4" xfId="0" applyBorder="1"/>
    <xf numFmtId="0" fontId="0" fillId="0" borderId="3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16" fillId="0" borderId="0" xfId="0" applyFont="1" applyAlignment="1">
      <alignment horizontal="center"/>
    </xf>
    <xf numFmtId="0" fontId="16" fillId="6" borderId="6" xfId="0" applyFont="1" applyFill="1" applyBorder="1" applyAlignment="1">
      <alignment horizontal="center"/>
    </xf>
    <xf numFmtId="0" fontId="9" fillId="0" borderId="0" xfId="0" applyFont="1" applyAlignment="1">
      <alignment vertical="center" wrapText="1"/>
    </xf>
    <xf numFmtId="164" fontId="14" fillId="3" borderId="12" xfId="1" quotePrefix="1" applyNumberFormat="1" applyFont="1" applyFill="1" applyBorder="1" applyAlignment="1" applyProtection="1">
      <alignment horizontal="center" vertical="center" wrapText="1"/>
    </xf>
    <xf numFmtId="164" fontId="14" fillId="7" borderId="13" xfId="1" applyNumberFormat="1" applyFont="1" applyFill="1" applyBorder="1" applyAlignment="1" applyProtection="1">
      <alignment horizontal="center" vertical="center" wrapText="1"/>
    </xf>
    <xf numFmtId="164" fontId="14" fillId="3" borderId="13" xfId="1" applyNumberFormat="1" applyFont="1" applyFill="1" applyBorder="1" applyAlignment="1" applyProtection="1">
      <alignment horizontal="center" vertical="center" wrapText="1"/>
    </xf>
    <xf numFmtId="164" fontId="14" fillId="3" borderId="14" xfId="1" applyNumberFormat="1" applyFont="1" applyFill="1" applyBorder="1" applyAlignment="1" applyProtection="1">
      <alignment horizontal="center" vertical="center" wrapText="1"/>
    </xf>
    <xf numFmtId="164" fontId="14" fillId="7" borderId="15" xfId="1" quotePrefix="1" applyNumberFormat="1" applyFont="1" applyFill="1" applyBorder="1" applyAlignment="1" applyProtection="1">
      <alignment horizontal="center" vertical="center" wrapText="1"/>
    </xf>
    <xf numFmtId="164" fontId="14" fillId="3" borderId="16" xfId="1" applyNumberFormat="1" applyFont="1" applyFill="1" applyBorder="1" applyAlignment="1" applyProtection="1">
      <alignment horizontal="center" vertical="center" wrapText="1"/>
    </xf>
    <xf numFmtId="164" fontId="14" fillId="7" borderId="16" xfId="1" applyNumberFormat="1" applyFont="1" applyFill="1" applyBorder="1" applyAlignment="1" applyProtection="1">
      <alignment horizontal="center" vertical="center" wrapText="1"/>
    </xf>
    <xf numFmtId="164" fontId="14" fillId="7" borderId="17" xfId="1" applyNumberFormat="1" applyFont="1" applyFill="1" applyBorder="1" applyAlignment="1" applyProtection="1">
      <alignment horizontal="center" vertical="center" wrapText="1"/>
    </xf>
    <xf numFmtId="164" fontId="14" fillId="3" borderId="18" xfId="1" quotePrefix="1" applyNumberFormat="1" applyFont="1" applyFill="1" applyBorder="1" applyAlignment="1" applyProtection="1">
      <alignment horizontal="center" vertical="center" wrapText="1"/>
    </xf>
    <xf numFmtId="164" fontId="14" fillId="7" borderId="19" xfId="1" applyNumberFormat="1" applyFont="1" applyFill="1" applyBorder="1" applyAlignment="1" applyProtection="1">
      <alignment horizontal="center" vertical="center" wrapText="1"/>
    </xf>
    <xf numFmtId="164" fontId="14" fillId="3" borderId="19" xfId="1" applyNumberFormat="1" applyFont="1" applyFill="1" applyBorder="1" applyAlignment="1" applyProtection="1">
      <alignment horizontal="center" vertical="center" wrapText="1"/>
    </xf>
    <xf numFmtId="164" fontId="14" fillId="3" borderId="20" xfId="1" applyNumberFormat="1" applyFont="1" applyFill="1" applyBorder="1" applyAlignment="1" applyProtection="1">
      <alignment horizontal="center" vertical="center" wrapText="1"/>
    </xf>
    <xf numFmtId="0" fontId="2" fillId="2" borderId="26" xfId="2" applyBorder="1" applyAlignment="1">
      <alignment horizontal="center" vertical="center" wrapText="1"/>
    </xf>
    <xf numFmtId="0" fontId="2" fillId="2" borderId="27" xfId="2" applyBorder="1" applyAlignment="1">
      <alignment horizontal="center" vertical="center" wrapText="1"/>
    </xf>
    <xf numFmtId="0" fontId="2" fillId="2" borderId="28" xfId="2" applyBorder="1" applyAlignment="1">
      <alignment horizontal="center" vertical="center" wrapText="1"/>
    </xf>
    <xf numFmtId="0" fontId="2" fillId="2" borderId="29" xfId="2" applyBorder="1" applyAlignment="1">
      <alignment horizontal="center" vertical="center" wrapText="1"/>
    </xf>
    <xf numFmtId="0" fontId="2" fillId="2" borderId="30" xfId="2" applyBorder="1" applyAlignment="1">
      <alignment horizontal="center" vertical="center" wrapText="1"/>
    </xf>
    <xf numFmtId="0" fontId="2" fillId="2" borderId="31" xfId="2" applyBorder="1" applyAlignment="1">
      <alignment horizontal="center" vertical="center" wrapText="1"/>
    </xf>
    <xf numFmtId="44" fontId="10" fillId="0" borderId="32" xfId="1" applyFont="1" applyFill="1" applyBorder="1" applyAlignment="1" applyProtection="1">
      <alignment horizontal="center" vertical="center" wrapText="1"/>
      <protection locked="0"/>
    </xf>
    <xf numFmtId="44" fontId="10" fillId="0" borderId="34" xfId="1" applyFont="1" applyFill="1" applyBorder="1" applyAlignment="1" applyProtection="1">
      <alignment horizontal="center" vertical="center" wrapText="1"/>
      <protection locked="0"/>
    </xf>
    <xf numFmtId="0" fontId="14" fillId="7" borderId="32" xfId="0" applyFont="1" applyFill="1" applyBorder="1" applyAlignment="1">
      <alignment horizontal="center" vertical="center" wrapText="1"/>
    </xf>
    <xf numFmtId="0" fontId="14" fillId="7" borderId="33"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10" xfId="0" applyBorder="1" applyAlignment="1">
      <alignment horizontal="center" wrapText="1"/>
    </xf>
    <xf numFmtId="0" fontId="0" fillId="0" borderId="38"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xf>
    <xf numFmtId="0" fontId="16" fillId="6" borderId="7" xfId="0" applyFont="1" applyFill="1" applyBorder="1" applyAlignment="1">
      <alignment horizontal="center"/>
    </xf>
    <xf numFmtId="0" fontId="16" fillId="6" borderId="9" xfId="0" applyFont="1" applyFill="1" applyBorder="1" applyAlignment="1">
      <alignment horizontal="center"/>
    </xf>
    <xf numFmtId="0" fontId="0" fillId="6" borderId="1" xfId="0" applyFill="1" applyBorder="1" applyAlignment="1">
      <alignment horizontal="center"/>
    </xf>
    <xf numFmtId="0" fontId="0" fillId="6" borderId="2" xfId="0" applyFill="1" applyBorder="1" applyAlignment="1">
      <alignment horizontal="center"/>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center" wrapText="1"/>
    </xf>
    <xf numFmtId="0" fontId="0" fillId="0" borderId="5" xfId="0" applyBorder="1" applyAlignment="1">
      <alignment horizontal="center" wrapText="1"/>
    </xf>
    <xf numFmtId="0" fontId="0" fillId="0" borderId="4" xfId="0" applyBorder="1" applyAlignment="1">
      <alignment horizont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6" fillId="4" borderId="10" xfId="0" applyFont="1" applyFill="1" applyBorder="1" applyAlignment="1">
      <alignment horizontal="center" textRotation="45"/>
    </xf>
    <xf numFmtId="0" fontId="6" fillId="4" borderId="11" xfId="0" applyFont="1" applyFill="1" applyBorder="1" applyAlignment="1">
      <alignment horizontal="center" textRotation="45"/>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2" fontId="3" fillId="0" borderId="3" xfId="1" applyNumberFormat="1" applyFont="1" applyBorder="1" applyAlignment="1" applyProtection="1">
      <alignment horizontal="center" vertical="center" wrapText="1"/>
      <protection locked="0"/>
    </xf>
    <xf numFmtId="2" fontId="3" fillId="0" borderId="4" xfId="1" applyNumberFormat="1" applyFont="1" applyBorder="1" applyAlignment="1" applyProtection="1">
      <alignment horizontal="center" vertical="center" wrapText="1"/>
      <protection locked="0"/>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cellXfs>
  <cellStyles count="3">
    <cellStyle name="Bad" xfId="2" builtinId="27"/>
    <cellStyle name="Currency" xfId="1" builtinId="4"/>
    <cellStyle name="Normal" xfId="0" builtinId="0"/>
  </cellStyles>
  <dxfs count="0"/>
  <tableStyles count="0" defaultTableStyle="TableStyleMedium2" defaultPivotStyle="PivotStyleLight16"/>
  <colors>
    <mruColors>
      <color rgb="FF00B0AC"/>
      <color rgb="FFC9FFFE"/>
      <color rgb="FF9BFFFD"/>
      <color rgb="FF009999"/>
      <color rgb="FF008080"/>
      <color rgb="FF006666"/>
      <color rgb="FF54D7D4"/>
      <color rgb="FF00FFCC"/>
      <color rgb="FF99FFCC"/>
      <color rgb="FFC400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7AF95-41C4-4837-8070-01D2869775C8}">
  <sheetPr>
    <tabColor rgb="FF006666"/>
  </sheetPr>
  <dimension ref="B1:I18"/>
  <sheetViews>
    <sheetView showGridLines="0" showRowColHeaders="0" workbookViewId="0">
      <selection activeCell="J15" sqref="J15"/>
    </sheetView>
  </sheetViews>
  <sheetFormatPr defaultRowHeight="15" x14ac:dyDescent="0.25"/>
  <cols>
    <col min="3" max="3" width="22" customWidth="1"/>
    <col min="5" max="5" width="23.5703125" customWidth="1"/>
    <col min="8" max="8" width="18.42578125" customWidth="1"/>
    <col min="9" max="9" width="45.85546875" customWidth="1"/>
  </cols>
  <sheetData>
    <row r="1" spans="2:9" ht="15.75" thickBot="1" x14ac:dyDescent="0.3"/>
    <row r="2" spans="2:9" ht="15.75" thickBot="1" x14ac:dyDescent="0.3">
      <c r="B2" s="101" t="s">
        <v>46</v>
      </c>
      <c r="C2" s="102"/>
      <c r="E2" s="61" t="s">
        <v>59</v>
      </c>
      <c r="H2" s="103" t="s">
        <v>60</v>
      </c>
      <c r="I2" s="104"/>
    </row>
    <row r="3" spans="2:9" ht="15" customHeight="1" x14ac:dyDescent="0.25">
      <c r="B3" s="53">
        <v>1</v>
      </c>
      <c r="C3" s="54" t="s">
        <v>47</v>
      </c>
      <c r="E3" s="57" t="s">
        <v>51</v>
      </c>
      <c r="H3" s="98" t="s">
        <v>63</v>
      </c>
      <c r="I3" s="107" t="s">
        <v>66</v>
      </c>
    </row>
    <row r="4" spans="2:9" x14ac:dyDescent="0.25">
      <c r="B4" s="53">
        <v>2</v>
      </c>
      <c r="C4" s="54" t="s">
        <v>48</v>
      </c>
      <c r="E4" s="57" t="s">
        <v>11</v>
      </c>
      <c r="H4" s="99"/>
      <c r="I4" s="108"/>
    </row>
    <row r="5" spans="2:9" ht="15.75" thickBot="1" x14ac:dyDescent="0.3">
      <c r="B5" s="53">
        <v>3</v>
      </c>
      <c r="C5" s="54" t="s">
        <v>49</v>
      </c>
      <c r="E5" s="57" t="s">
        <v>58</v>
      </c>
      <c r="H5" s="100"/>
      <c r="I5" s="109"/>
    </row>
    <row r="6" spans="2:9" ht="15.75" thickBot="1" x14ac:dyDescent="0.3">
      <c r="B6" s="53">
        <v>4</v>
      </c>
      <c r="C6" s="54" t="s">
        <v>50</v>
      </c>
      <c r="E6" s="58" t="s">
        <v>13</v>
      </c>
      <c r="H6" s="98" t="s">
        <v>61</v>
      </c>
      <c r="I6" s="105" t="s">
        <v>62</v>
      </c>
    </row>
    <row r="7" spans="2:9" ht="15.75" thickBot="1" x14ac:dyDescent="0.3">
      <c r="B7" s="53">
        <v>5</v>
      </c>
      <c r="C7" s="54" t="s">
        <v>51</v>
      </c>
      <c r="E7" s="59"/>
      <c r="H7" s="99"/>
      <c r="I7" s="105"/>
    </row>
    <row r="8" spans="2:9" ht="15.75" thickBot="1" x14ac:dyDescent="0.3">
      <c r="B8" s="53">
        <v>6</v>
      </c>
      <c r="C8" s="54" t="s">
        <v>52</v>
      </c>
      <c r="D8" s="60"/>
      <c r="E8" s="61" t="s">
        <v>5</v>
      </c>
      <c r="F8" s="60"/>
      <c r="H8" s="100"/>
      <c r="I8" s="106"/>
    </row>
    <row r="9" spans="2:9" ht="15" customHeight="1" x14ac:dyDescent="0.25">
      <c r="B9" s="53">
        <v>7</v>
      </c>
      <c r="C9" s="54" t="s">
        <v>53</v>
      </c>
      <c r="E9" s="57" t="s">
        <v>47</v>
      </c>
      <c r="H9" s="98" t="s">
        <v>64</v>
      </c>
      <c r="I9" s="95" t="s">
        <v>65</v>
      </c>
    </row>
    <row r="10" spans="2:9" x14ac:dyDescent="0.25">
      <c r="B10" s="53">
        <v>8</v>
      </c>
      <c r="C10" s="54" t="s">
        <v>54</v>
      </c>
      <c r="E10" s="57" t="s">
        <v>48</v>
      </c>
      <c r="H10" s="99"/>
      <c r="I10" s="96"/>
    </row>
    <row r="11" spans="2:9" x14ac:dyDescent="0.25">
      <c r="B11" s="53">
        <v>9</v>
      </c>
      <c r="C11" s="54" t="s">
        <v>55</v>
      </c>
      <c r="E11" s="57" t="s">
        <v>49</v>
      </c>
      <c r="H11" s="99"/>
      <c r="I11" s="96"/>
    </row>
    <row r="12" spans="2:9" x14ac:dyDescent="0.25">
      <c r="B12" s="53">
        <v>10</v>
      </c>
      <c r="C12" s="54" t="s">
        <v>11</v>
      </c>
      <c r="E12" s="57" t="s">
        <v>50</v>
      </c>
      <c r="H12" s="99"/>
      <c r="I12" s="96"/>
    </row>
    <row r="13" spans="2:9" ht="15.75" thickBot="1" x14ac:dyDescent="0.3">
      <c r="B13" s="53">
        <v>11</v>
      </c>
      <c r="C13" s="54" t="s">
        <v>56</v>
      </c>
      <c r="E13" s="57" t="s">
        <v>52</v>
      </c>
      <c r="H13" s="100"/>
      <c r="I13" s="97"/>
    </row>
    <row r="14" spans="2:9" x14ac:dyDescent="0.25">
      <c r="B14" s="53">
        <v>12</v>
      </c>
      <c r="C14" s="54" t="s">
        <v>57</v>
      </c>
      <c r="E14" s="57" t="s">
        <v>53</v>
      </c>
    </row>
    <row r="15" spans="2:9" x14ac:dyDescent="0.25">
      <c r="B15" s="53">
        <v>13</v>
      </c>
      <c r="C15" s="54" t="s">
        <v>12</v>
      </c>
      <c r="E15" s="57" t="s">
        <v>54</v>
      </c>
    </row>
    <row r="16" spans="2:9" ht="15.75" thickBot="1" x14ac:dyDescent="0.3">
      <c r="B16" s="55">
        <v>14</v>
      </c>
      <c r="C16" s="56" t="s">
        <v>13</v>
      </c>
      <c r="E16" s="57" t="s">
        <v>55</v>
      </c>
    </row>
    <row r="17" spans="5:5" x14ac:dyDescent="0.25">
      <c r="E17" s="57" t="s">
        <v>56</v>
      </c>
    </row>
    <row r="18" spans="5:5" ht="15.75" thickBot="1" x14ac:dyDescent="0.3">
      <c r="E18" s="58" t="s">
        <v>57</v>
      </c>
    </row>
  </sheetData>
  <sheetProtection algorithmName="SHA-512" hashValue="IJuaDOASTcHbBvOvJyVm69de+LeOyVqiev5EXA3pXXBYh93QACnqh47Iz80RJamqLfizqzHkLqlmezghKKJLhw==" saltValue="uqV2VIFSqny+fPUvEB8Svw==" spinCount="100000" sheet="1" objects="1" scenarios="1" selectLockedCells="1"/>
  <mergeCells count="8">
    <mergeCell ref="I9:I13"/>
    <mergeCell ref="H9:H13"/>
    <mergeCell ref="B2:C2"/>
    <mergeCell ref="H2:I2"/>
    <mergeCell ref="I6:I8"/>
    <mergeCell ref="I3:I5"/>
    <mergeCell ref="H3:H5"/>
    <mergeCell ref="H6:H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1B25-A138-4BEC-9CA6-66AE55041AF7}">
  <sheetPr>
    <tabColor rgb="FF006666"/>
  </sheetPr>
  <dimension ref="B1:J11"/>
  <sheetViews>
    <sheetView showGridLines="0" showRowColHeaders="0" zoomScaleNormal="100" workbookViewId="0">
      <selection activeCell="C5" sqref="C5"/>
    </sheetView>
  </sheetViews>
  <sheetFormatPr defaultColWidth="21" defaultRowHeight="37.5" customHeight="1" x14ac:dyDescent="0.25"/>
  <sheetData>
    <row r="1" spans="2:10" ht="37.5" customHeight="1" thickBot="1" x14ac:dyDescent="0.3"/>
    <row r="2" spans="2:10" ht="37.5" customHeight="1" thickBot="1" x14ac:dyDescent="0.3">
      <c r="B2" s="10">
        <v>2025</v>
      </c>
      <c r="C2" s="116" t="s">
        <v>25</v>
      </c>
      <c r="D2" s="117"/>
      <c r="E2" s="117"/>
      <c r="F2" s="117"/>
      <c r="G2" s="118"/>
    </row>
    <row r="3" spans="2:10" ht="37.5" customHeight="1" thickBot="1" x14ac:dyDescent="0.3">
      <c r="B3" s="119" t="s">
        <v>2</v>
      </c>
      <c r="C3" s="11" t="s">
        <v>0</v>
      </c>
      <c r="D3" s="121" t="s">
        <v>1</v>
      </c>
      <c r="E3" s="122"/>
      <c r="F3" s="122"/>
      <c r="G3" s="123"/>
      <c r="J3" s="12"/>
    </row>
    <row r="4" spans="2:10" ht="37.5" customHeight="1" thickBot="1" x14ac:dyDescent="0.3">
      <c r="B4" s="120"/>
      <c r="C4" s="13" t="s">
        <v>5</v>
      </c>
      <c r="D4" s="13" t="s">
        <v>10</v>
      </c>
      <c r="E4" s="14" t="s">
        <v>41</v>
      </c>
      <c r="F4" s="13" t="s">
        <v>12</v>
      </c>
      <c r="G4" s="13" t="s">
        <v>13</v>
      </c>
    </row>
    <row r="5" spans="2:10" ht="37.5" customHeight="1" thickBot="1" x14ac:dyDescent="0.3">
      <c r="B5" s="15" t="s">
        <v>6</v>
      </c>
      <c r="C5" s="1"/>
      <c r="D5" s="2"/>
      <c r="E5" s="2"/>
      <c r="F5" s="2"/>
      <c r="G5" s="3"/>
    </row>
    <row r="6" spans="2:10" ht="37.5" customHeight="1" thickBot="1" x14ac:dyDescent="0.3">
      <c r="B6" s="15" t="s">
        <v>3</v>
      </c>
      <c r="C6" s="7">
        <f>C7/2</f>
        <v>0</v>
      </c>
      <c r="D6" s="8">
        <f>D7/2</f>
        <v>0</v>
      </c>
      <c r="E6" s="8">
        <f>E7/2</f>
        <v>0</v>
      </c>
      <c r="F6" s="8">
        <f>F7/2</f>
        <v>0</v>
      </c>
      <c r="G6" s="9">
        <f>G7/2</f>
        <v>0</v>
      </c>
    </row>
    <row r="7" spans="2:10" ht="37.5" customHeight="1" thickBot="1" x14ac:dyDescent="0.3">
      <c r="B7" s="16" t="s">
        <v>4</v>
      </c>
      <c r="C7" s="4">
        <f>(C5*60%)*2.3732%</f>
        <v>0</v>
      </c>
      <c r="D7" s="5">
        <f>(D5*60%)*3.12312%</f>
        <v>0</v>
      </c>
      <c r="E7" s="5">
        <f>(E5*60%)*3.094%</f>
        <v>0</v>
      </c>
      <c r="F7" s="5">
        <f>(F5*60%)*2.8732%</f>
        <v>0</v>
      </c>
      <c r="G7" s="6">
        <f>(G5*60%)*2.8604%</f>
        <v>0</v>
      </c>
    </row>
    <row r="8" spans="2:10" ht="37.5" customHeight="1" thickBot="1" x14ac:dyDescent="0.3"/>
    <row r="9" spans="2:10" ht="37.5" customHeight="1" x14ac:dyDescent="0.25">
      <c r="B9" s="110" t="s">
        <v>7</v>
      </c>
      <c r="C9" s="111"/>
    </row>
    <row r="10" spans="2:10" ht="37.5" customHeight="1" x14ac:dyDescent="0.25">
      <c r="B10" s="112"/>
      <c r="C10" s="113"/>
    </row>
    <row r="11" spans="2:10" ht="37.5" customHeight="1" thickBot="1" x14ac:dyDescent="0.3">
      <c r="B11" s="114"/>
      <c r="C11" s="115"/>
    </row>
  </sheetData>
  <sheetProtection algorithmName="SHA-512" hashValue="rLJ2aKjhpgkUNsktgynsgDsKjihDOftZkPTBK15zGgo8VzsEUIc5YO71K5XK880q6CcP4KKHbCmgOiOimXbedw==" saltValue="ylPnSr3RZO4NmxwxRyx7jQ==" spinCount="100000" sheet="1" objects="1" scenarios="1" selectLockedCells="1"/>
  <mergeCells count="4">
    <mergeCell ref="B9:C11"/>
    <mergeCell ref="C2:G2"/>
    <mergeCell ref="B3:B4"/>
    <mergeCell ref="D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3900-A296-4790-B546-9B557E6833B1}">
  <sheetPr>
    <tabColor rgb="FF006666"/>
  </sheetPr>
  <dimension ref="B1:P16"/>
  <sheetViews>
    <sheetView tabSelected="1" workbookViewId="0">
      <selection activeCell="J5" sqref="J5:K5"/>
    </sheetView>
  </sheetViews>
  <sheetFormatPr defaultColWidth="14.28515625" defaultRowHeight="30" customHeight="1" x14ac:dyDescent="0.25"/>
  <cols>
    <col min="5" max="5" width="13.42578125" customWidth="1"/>
    <col min="6" max="6" width="19.7109375" customWidth="1"/>
    <col min="8" max="8" width="15.5703125" customWidth="1"/>
  </cols>
  <sheetData>
    <row r="1" spans="2:16" ht="30" customHeight="1" thickBot="1" x14ac:dyDescent="0.3"/>
    <row r="2" spans="2:16" ht="30" customHeight="1" x14ac:dyDescent="0.25">
      <c r="B2" s="89" t="s">
        <v>45</v>
      </c>
      <c r="C2" s="90"/>
      <c r="K2" s="17"/>
      <c r="L2" s="17"/>
      <c r="M2" s="17"/>
      <c r="N2" s="17"/>
      <c r="O2" s="17"/>
      <c r="P2" s="18"/>
    </row>
    <row r="3" spans="2:16" ht="30" customHeight="1" thickBot="1" x14ac:dyDescent="0.3">
      <c r="B3" s="91"/>
      <c r="C3" s="92"/>
      <c r="K3" s="19"/>
      <c r="L3" s="19"/>
      <c r="M3" s="62"/>
      <c r="N3" s="19"/>
      <c r="O3" s="19"/>
      <c r="P3" s="18"/>
    </row>
    <row r="4" spans="2:16" ht="30" customHeight="1" thickBot="1" x14ac:dyDescent="0.3">
      <c r="B4" s="91"/>
      <c r="C4" s="92"/>
      <c r="F4" s="86" t="s">
        <v>42</v>
      </c>
      <c r="G4" s="87"/>
      <c r="H4" s="87"/>
      <c r="I4" s="87"/>
      <c r="J4" s="87"/>
      <c r="K4" s="88"/>
      <c r="L4" s="20"/>
      <c r="M4" s="21"/>
      <c r="N4" s="20"/>
      <c r="O4" s="21"/>
      <c r="P4" s="18"/>
    </row>
    <row r="5" spans="2:16" ht="30" customHeight="1" thickBot="1" x14ac:dyDescent="0.3">
      <c r="B5" s="91"/>
      <c r="C5" s="92"/>
      <c r="F5" s="83" t="s">
        <v>32</v>
      </c>
      <c r="G5" s="84"/>
      <c r="H5" s="84"/>
      <c r="I5" s="85"/>
      <c r="J5" s="81"/>
      <c r="K5" s="82"/>
      <c r="L5" s="20"/>
      <c r="M5" s="21"/>
      <c r="N5" s="20"/>
      <c r="O5" s="21"/>
      <c r="P5" s="18"/>
    </row>
    <row r="6" spans="2:16" ht="30" customHeight="1" thickBot="1" x14ac:dyDescent="0.3">
      <c r="B6" s="93"/>
      <c r="C6" s="94"/>
      <c r="F6" s="22" t="s">
        <v>35</v>
      </c>
      <c r="G6" s="23" t="s">
        <v>36</v>
      </c>
      <c r="H6" s="24" t="s">
        <v>37</v>
      </c>
      <c r="I6" s="25" t="s">
        <v>38</v>
      </c>
      <c r="J6" s="24" t="s">
        <v>39</v>
      </c>
      <c r="K6" s="26" t="s">
        <v>40</v>
      </c>
      <c r="L6" s="20"/>
      <c r="M6" s="21"/>
      <c r="N6" s="20"/>
      <c r="O6" s="21"/>
      <c r="P6" s="18"/>
    </row>
    <row r="7" spans="2:16" ht="30" customHeight="1" thickBot="1" x14ac:dyDescent="0.3">
      <c r="B7" s="27"/>
      <c r="C7" s="27"/>
      <c r="F7" s="28" t="s">
        <v>33</v>
      </c>
      <c r="G7" s="63">
        <f>(J5*60%)*1.56156%/2</f>
        <v>0</v>
      </c>
      <c r="H7" s="64">
        <f>(J5*60%)*1.547%/2</f>
        <v>0</v>
      </c>
      <c r="I7" s="65">
        <f>(J5*60%)*1.4366%/2</f>
        <v>0</v>
      </c>
      <c r="J7" s="64">
        <f>(J5*60%)*1.4302%/2</f>
        <v>0</v>
      </c>
      <c r="K7" s="66">
        <f>(J5*60%)*1.1866%/2</f>
        <v>0</v>
      </c>
      <c r="L7" s="20"/>
      <c r="M7" s="21"/>
      <c r="N7" s="20"/>
      <c r="O7" s="21"/>
      <c r="P7" s="18"/>
    </row>
    <row r="8" spans="2:16" ht="30" customHeight="1" x14ac:dyDescent="0.25">
      <c r="B8" s="75" t="s">
        <v>31</v>
      </c>
      <c r="C8" s="76"/>
      <c r="F8" s="29" t="s">
        <v>34</v>
      </c>
      <c r="G8" s="67">
        <f>(J5*60%)*3.12312%/2</f>
        <v>0</v>
      </c>
      <c r="H8" s="68">
        <f>(J5*60%)*3.094%/2</f>
        <v>0</v>
      </c>
      <c r="I8" s="69">
        <f>(J5*60%)*2.8732%/2</f>
        <v>0</v>
      </c>
      <c r="J8" s="68">
        <f>(J5*60%)*2.8604%/2</f>
        <v>0</v>
      </c>
      <c r="K8" s="70">
        <f>(J5*60%)*2.3732%/2</f>
        <v>0</v>
      </c>
      <c r="L8" s="20"/>
      <c r="M8" s="21"/>
      <c r="N8" s="20"/>
      <c r="O8" s="21"/>
      <c r="P8" s="18"/>
    </row>
    <row r="9" spans="2:16" ht="30" customHeight="1" thickBot="1" x14ac:dyDescent="0.3">
      <c r="B9" s="77"/>
      <c r="C9" s="78"/>
      <c r="F9" s="30" t="s">
        <v>44</v>
      </c>
      <c r="G9" s="71">
        <f>IF(((J5*0.6-20000)*1.56156%/2)&lt;0,0,((J5*0.6-20000)*1.56156%/2))</f>
        <v>0</v>
      </c>
      <c r="H9" s="72">
        <f>IF(((J5*0.6-20000)*1.547%/2)&lt;0,0,((J5*0.6-20000)*1.547%/2))</f>
        <v>0</v>
      </c>
      <c r="I9" s="73">
        <f>IF(((J5*0.6-20000)*1.4366%/2)&lt;0,0,((J5*0.6-20000)*1.4366%/2))</f>
        <v>0</v>
      </c>
      <c r="J9" s="72">
        <f>IF(((J5*0.6-20000)*1.4302%/2)&lt;0,0,((J5*0.6-20000)*1.4302%/2))</f>
        <v>0</v>
      </c>
      <c r="K9" s="74">
        <f>IF(((J5*0.6-20000)*1.1866%/2)&lt;0,0,((J5*0.6-20000)*1.1866%/2))</f>
        <v>0</v>
      </c>
      <c r="M9" s="21"/>
      <c r="N9" s="20"/>
      <c r="O9" s="21"/>
      <c r="P9" s="18"/>
    </row>
    <row r="10" spans="2:16" ht="30" customHeight="1" x14ac:dyDescent="0.25">
      <c r="B10" s="77"/>
      <c r="C10" s="78"/>
      <c r="F10" s="20"/>
      <c r="M10" s="21"/>
      <c r="N10" s="19"/>
      <c r="O10" s="21"/>
      <c r="P10" s="18"/>
    </row>
    <row r="11" spans="2:16" ht="30" customHeight="1" x14ac:dyDescent="0.25">
      <c r="B11" s="77"/>
      <c r="C11" s="78"/>
      <c r="E11" s="31"/>
      <c r="F11" s="20"/>
      <c r="K11" s="18"/>
      <c r="M11" s="21"/>
      <c r="N11" s="18"/>
      <c r="O11" s="21"/>
      <c r="P11" s="18"/>
    </row>
    <row r="12" spans="2:16" ht="30" customHeight="1" x14ac:dyDescent="0.25">
      <c r="B12" s="77"/>
      <c r="C12" s="78"/>
      <c r="E12" s="31"/>
      <c r="K12" s="18"/>
      <c r="M12" s="21"/>
      <c r="N12" s="18"/>
      <c r="O12" s="21"/>
      <c r="P12" s="18"/>
    </row>
    <row r="13" spans="2:16" ht="30" customHeight="1" x14ac:dyDescent="0.25">
      <c r="B13" s="77"/>
      <c r="C13" s="78"/>
      <c r="M13" s="21"/>
      <c r="O13" s="21"/>
      <c r="P13" s="18"/>
    </row>
    <row r="14" spans="2:16" ht="30" customHeight="1" thickBot="1" x14ac:dyDescent="0.3">
      <c r="B14" s="79"/>
      <c r="C14" s="80"/>
      <c r="L14" s="19"/>
      <c r="M14" s="19"/>
      <c r="O14" s="19"/>
      <c r="P14" s="18"/>
    </row>
    <row r="15" spans="2:16" ht="30" customHeight="1" x14ac:dyDescent="0.25">
      <c r="L15" s="18"/>
      <c r="M15" s="18"/>
      <c r="O15" s="18"/>
      <c r="P15" s="18"/>
    </row>
    <row r="16" spans="2:16" ht="30" customHeight="1" x14ac:dyDescent="0.25">
      <c r="L16" s="18"/>
      <c r="M16" s="18"/>
      <c r="O16" s="18"/>
      <c r="P16" s="18"/>
    </row>
  </sheetData>
  <sheetProtection algorithmName="SHA-512" hashValue="ct0IgLRiw8OeCJ2olJWwp/rAYwa4ymsjbcq0LkObgGWFFnrkGoYeOdot/XhqjSSaTE83VYJd+KU0FptEvfz0xw==" saltValue="HPdgl+8sK1WHN/iUFi3WOg==" spinCount="100000" sheet="1" selectLockedCells="1"/>
  <dataConsolidate/>
  <mergeCells count="5">
    <mergeCell ref="B8:C14"/>
    <mergeCell ref="J5:K5"/>
    <mergeCell ref="F5:I5"/>
    <mergeCell ref="F4:K4"/>
    <mergeCell ref="B2: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C44A0-1641-481F-9336-4564357F052C}">
  <sheetPr>
    <tabColor rgb="FF006666"/>
  </sheetPr>
  <dimension ref="B1:O14"/>
  <sheetViews>
    <sheetView showGridLines="0" showRowColHeaders="0" workbookViewId="0">
      <selection activeCell="N14" sqref="N14:O14"/>
    </sheetView>
  </sheetViews>
  <sheetFormatPr defaultColWidth="14.28515625" defaultRowHeight="30" customHeight="1" x14ac:dyDescent="0.25"/>
  <sheetData>
    <row r="1" spans="2:15" ht="30" customHeight="1" thickBot="1" x14ac:dyDescent="0.3"/>
    <row r="2" spans="2:15" ht="30" customHeight="1" thickBot="1" x14ac:dyDescent="0.3">
      <c r="E2" s="32" t="s">
        <v>8</v>
      </c>
      <c r="F2" s="128" t="s">
        <v>43</v>
      </c>
      <c r="G2" s="129"/>
      <c r="H2" s="129"/>
      <c r="I2" s="129"/>
      <c r="J2" s="129"/>
      <c r="K2" s="129"/>
      <c r="L2" s="129"/>
      <c r="M2" s="129"/>
      <c r="N2" s="129"/>
      <c r="O2" s="130"/>
    </row>
    <row r="3" spans="2:15" ht="30" customHeight="1" thickBot="1" x14ac:dyDescent="0.3">
      <c r="B3" s="110" t="s">
        <v>30</v>
      </c>
      <c r="C3" s="111"/>
      <c r="E3" s="32" t="s">
        <v>9</v>
      </c>
      <c r="F3" s="131" t="s">
        <v>10</v>
      </c>
      <c r="G3" s="132"/>
      <c r="H3" s="131" t="s">
        <v>11</v>
      </c>
      <c r="I3" s="132"/>
      <c r="J3" s="131" t="s">
        <v>12</v>
      </c>
      <c r="K3" s="132"/>
      <c r="L3" s="131" t="s">
        <v>13</v>
      </c>
      <c r="M3" s="132"/>
      <c r="N3" s="131" t="s">
        <v>5</v>
      </c>
      <c r="O3" s="132"/>
    </row>
    <row r="4" spans="2:15" ht="30" customHeight="1" thickBot="1" x14ac:dyDescent="0.3">
      <c r="B4" s="112"/>
      <c r="C4" s="113"/>
      <c r="E4" s="33" t="s">
        <v>14</v>
      </c>
      <c r="F4" s="34" t="s">
        <v>15</v>
      </c>
      <c r="G4" s="35" t="s">
        <v>16</v>
      </c>
      <c r="H4" s="36" t="s">
        <v>15</v>
      </c>
      <c r="I4" s="35" t="s">
        <v>16</v>
      </c>
      <c r="J4" s="34" t="s">
        <v>15</v>
      </c>
      <c r="K4" s="35" t="s">
        <v>16</v>
      </c>
      <c r="L4" s="34" t="s">
        <v>15</v>
      </c>
      <c r="M4" s="35" t="s">
        <v>16</v>
      </c>
      <c r="N4" s="34" t="s">
        <v>15</v>
      </c>
      <c r="O4" s="35" t="s">
        <v>16</v>
      </c>
    </row>
    <row r="5" spans="2:15" ht="30" customHeight="1" thickBot="1" x14ac:dyDescent="0.3">
      <c r="B5" s="112"/>
      <c r="C5" s="113"/>
      <c r="E5" s="37" t="s">
        <v>17</v>
      </c>
      <c r="F5" s="38">
        <v>2.5000000000000001E-3</v>
      </c>
      <c r="G5" s="39">
        <f>F14*(F5/F13)</f>
        <v>0</v>
      </c>
      <c r="H5" s="40">
        <v>2.5000000000000001E-3</v>
      </c>
      <c r="I5" s="39">
        <f>H14*(H5/H13)</f>
        <v>0</v>
      </c>
      <c r="J5" s="38">
        <v>2.5000000000000001E-3</v>
      </c>
      <c r="K5" s="39">
        <f>J14*(J5/J13)</f>
        <v>0</v>
      </c>
      <c r="L5" s="38">
        <v>2.5000000000000001E-3</v>
      </c>
      <c r="M5" s="39">
        <f>L14*(L5/L13)</f>
        <v>0</v>
      </c>
      <c r="N5" s="38">
        <v>2.5000000000000001E-3</v>
      </c>
      <c r="O5" s="39">
        <f>N14*(N5/N13)</f>
        <v>0</v>
      </c>
    </row>
    <row r="6" spans="2:15" ht="30" customHeight="1" thickBot="1" x14ac:dyDescent="0.3">
      <c r="B6" s="112"/>
      <c r="C6" s="113"/>
      <c r="E6" s="41" t="s">
        <v>18</v>
      </c>
      <c r="F6" s="42">
        <v>0.1381</v>
      </c>
      <c r="G6" s="43">
        <f>F14*(F6/F13)</f>
        <v>0</v>
      </c>
      <c r="H6" s="44">
        <v>0.1381</v>
      </c>
      <c r="I6" s="43">
        <f>H14*(H6/H13)</f>
        <v>0</v>
      </c>
      <c r="J6" s="42">
        <v>0.1381</v>
      </c>
      <c r="K6" s="43">
        <f>J14*(J6/J13)</f>
        <v>0</v>
      </c>
      <c r="L6" s="42">
        <v>0.1381</v>
      </c>
      <c r="M6" s="43">
        <f>L14*(L6/L13)</f>
        <v>0</v>
      </c>
      <c r="N6" s="42">
        <v>0.1381</v>
      </c>
      <c r="O6" s="43">
        <f>N14*(N6/N13)</f>
        <v>0</v>
      </c>
    </row>
    <row r="7" spans="2:15" ht="30" customHeight="1" thickBot="1" x14ac:dyDescent="0.3">
      <c r="B7" s="114"/>
      <c r="C7" s="115"/>
      <c r="E7" s="37" t="s">
        <v>20</v>
      </c>
      <c r="F7" s="38">
        <v>0.19400000000000001</v>
      </c>
      <c r="G7" s="39">
        <f>F14*(F7/F13)</f>
        <v>0</v>
      </c>
      <c r="H7" s="40">
        <v>0.19400000000000001</v>
      </c>
      <c r="I7" s="39">
        <f>H14*(H7/H13)</f>
        <v>0</v>
      </c>
      <c r="J7" s="38">
        <v>0.19400000000000001</v>
      </c>
      <c r="K7" s="39">
        <f>J14*(J7/J13)</f>
        <v>0</v>
      </c>
      <c r="L7" s="38">
        <v>0.19400000000000001</v>
      </c>
      <c r="M7" s="39">
        <f>L14*(L7/L13)</f>
        <v>0</v>
      </c>
      <c r="N7" s="38">
        <v>0.19400000000000001</v>
      </c>
      <c r="O7" s="39">
        <f>N14*(N7/N13)</f>
        <v>0</v>
      </c>
    </row>
    <row r="8" spans="2:15" ht="30" customHeight="1" thickBot="1" x14ac:dyDescent="0.3">
      <c r="E8" s="41" t="s">
        <v>23</v>
      </c>
      <c r="F8" s="42">
        <v>0.18360000000000001</v>
      </c>
      <c r="G8" s="43">
        <f>F14*(F8/F13)</f>
        <v>0</v>
      </c>
      <c r="H8" s="44">
        <v>0.18360000000000001</v>
      </c>
      <c r="I8" s="43">
        <f>H14*(H8/H13)</f>
        <v>0</v>
      </c>
      <c r="J8" s="42">
        <v>0.18360000000000001</v>
      </c>
      <c r="K8" s="43">
        <f>J14*(J8/J13)</f>
        <v>0</v>
      </c>
      <c r="L8" s="42">
        <v>0.18360000000000001</v>
      </c>
      <c r="M8" s="43">
        <f>L14*(L8/L13)</f>
        <v>0</v>
      </c>
      <c r="N8" s="42">
        <v>0.18360000000000001</v>
      </c>
      <c r="O8" s="43">
        <f>N14*(N8/N13)</f>
        <v>0</v>
      </c>
    </row>
    <row r="9" spans="2:15" ht="30" customHeight="1" thickBot="1" x14ac:dyDescent="0.3">
      <c r="B9" s="27"/>
      <c r="C9" s="27"/>
      <c r="E9" s="37" t="s">
        <v>24</v>
      </c>
      <c r="F9" s="38">
        <v>6.9699999999999998E-2</v>
      </c>
      <c r="G9" s="39">
        <f>F14*(F9/F13)</f>
        <v>0</v>
      </c>
      <c r="H9" s="40">
        <v>6.9699999999999998E-2</v>
      </c>
      <c r="I9" s="39">
        <f>H14*(H9/H13)</f>
        <v>0</v>
      </c>
      <c r="J9" s="38">
        <v>6.9699999999999998E-2</v>
      </c>
      <c r="K9" s="39">
        <f>J14*(J9/J13)</f>
        <v>0</v>
      </c>
      <c r="L9" s="38">
        <v>6.9699999999999998E-2</v>
      </c>
      <c r="M9" s="39">
        <f>L14*(L9/L13)</f>
        <v>0</v>
      </c>
      <c r="N9" s="38">
        <v>6.9699999999999998E-2</v>
      </c>
      <c r="O9" s="39">
        <f>N14*(N9/N13)</f>
        <v>0</v>
      </c>
    </row>
    <row r="10" spans="2:15" ht="30" customHeight="1" thickBot="1" x14ac:dyDescent="0.3">
      <c r="B10" s="27"/>
      <c r="C10" s="27"/>
      <c r="E10" s="41" t="s">
        <v>19</v>
      </c>
      <c r="F10" s="42">
        <v>0.125</v>
      </c>
      <c r="G10" s="43">
        <f>F14*(F10/F13)</f>
        <v>0</v>
      </c>
      <c r="H10" s="44">
        <v>0.125</v>
      </c>
      <c r="I10" s="43">
        <f>H14*(H10/H13)</f>
        <v>0</v>
      </c>
      <c r="J10" s="42">
        <v>0.125</v>
      </c>
      <c r="K10" s="43">
        <f>J14*(J10/J13)</f>
        <v>0</v>
      </c>
      <c r="L10" s="42">
        <v>0.12180000000000001</v>
      </c>
      <c r="M10" s="43">
        <f>L14*(L10/L13)</f>
        <v>0</v>
      </c>
      <c r="N10" s="42">
        <v>0</v>
      </c>
      <c r="O10" s="43">
        <f>N14*(N10/N13)</f>
        <v>0</v>
      </c>
    </row>
    <row r="11" spans="2:15" ht="30" customHeight="1" thickBot="1" x14ac:dyDescent="0.3">
      <c r="B11" s="27"/>
      <c r="C11" s="27"/>
      <c r="E11" s="37" t="s">
        <v>22</v>
      </c>
      <c r="F11" s="38">
        <v>6.2480000000000001E-2</v>
      </c>
      <c r="G11" s="39">
        <f>F14*(F11/F13)</f>
        <v>0</v>
      </c>
      <c r="H11" s="40">
        <v>5.5199999999999999E-2</v>
      </c>
      <c r="I11" s="39">
        <f>H14*(H11/H13)</f>
        <v>0</v>
      </c>
      <c r="J11" s="38">
        <v>0</v>
      </c>
      <c r="K11" s="39">
        <f>J14*(J11/J13)</f>
        <v>0</v>
      </c>
      <c r="L11" s="38">
        <v>0</v>
      </c>
      <c r="M11" s="39">
        <f>L14*(L11/L13)</f>
        <v>0</v>
      </c>
      <c r="N11" s="38">
        <v>0</v>
      </c>
      <c r="O11" s="39">
        <f>N14*(N11/N13)</f>
        <v>0</v>
      </c>
    </row>
    <row r="12" spans="2:15" ht="30" customHeight="1" thickBot="1" x14ac:dyDescent="0.3">
      <c r="B12" s="27"/>
      <c r="C12" s="27"/>
      <c r="E12" s="41" t="s">
        <v>21</v>
      </c>
      <c r="F12" s="45">
        <v>5.4000000000000003E-3</v>
      </c>
      <c r="G12" s="46">
        <f>F14*(F12/F13)</f>
        <v>0</v>
      </c>
      <c r="H12" s="47">
        <v>5.4000000000000003E-3</v>
      </c>
      <c r="I12" s="46">
        <f>H14*(H12/H13)</f>
        <v>0</v>
      </c>
      <c r="J12" s="45">
        <v>5.4000000000000003E-3</v>
      </c>
      <c r="K12" s="46">
        <f>J14*(J12/J13)</f>
        <v>0</v>
      </c>
      <c r="L12" s="45">
        <v>5.4000000000000003E-3</v>
      </c>
      <c r="M12" s="46">
        <f>L14*(L12/L13)</f>
        <v>0</v>
      </c>
      <c r="N12" s="45">
        <v>5.4000000000000003E-3</v>
      </c>
      <c r="O12" s="46">
        <f>N14*(N12/N13)</f>
        <v>0</v>
      </c>
    </row>
    <row r="13" spans="2:15" ht="30" customHeight="1" thickBot="1" x14ac:dyDescent="0.3">
      <c r="B13" s="27"/>
      <c r="C13" s="27"/>
      <c r="E13" s="48" t="s">
        <v>26</v>
      </c>
      <c r="F13" s="49">
        <f>SUM(F5:F12)</f>
        <v>0.78077999999999992</v>
      </c>
      <c r="G13" s="50">
        <f>SUM(G5,G6,G7,G8,G9,G10,G11,G12)</f>
        <v>0</v>
      </c>
      <c r="H13" s="51">
        <f>SUM(H5:H12)</f>
        <v>0.77349999999999997</v>
      </c>
      <c r="I13" s="52">
        <f>SUM(I5,I6,I7,I8,I9,I10,I11,I12)</f>
        <v>0</v>
      </c>
      <c r="J13" s="51">
        <f>SUM(J5:J12)</f>
        <v>0.71829999999999994</v>
      </c>
      <c r="K13" s="52">
        <f>SUM(K5,K6,K7,K8,K9,K10,K11,K12)</f>
        <v>0</v>
      </c>
      <c r="L13" s="51">
        <f>SUM(L5:L12)</f>
        <v>0.71509999999999996</v>
      </c>
      <c r="M13" s="52">
        <f>SUM(M5,M6,M7,M8,M9,M10,M11,M12)</f>
        <v>0</v>
      </c>
      <c r="N13" s="51">
        <f>SUM(N5:N12)</f>
        <v>0.59329999999999994</v>
      </c>
      <c r="O13" s="52">
        <f>SUM(O5,O6,O7,O8,O9,O10,O11,O12)</f>
        <v>0</v>
      </c>
    </row>
    <row r="14" spans="2:15" ht="30" customHeight="1" thickBot="1" x14ac:dyDescent="0.3">
      <c r="E14" s="48" t="s">
        <v>28</v>
      </c>
      <c r="F14" s="126"/>
      <c r="G14" s="127"/>
      <c r="H14" s="124"/>
      <c r="I14" s="125"/>
      <c r="J14" s="124"/>
      <c r="K14" s="125"/>
      <c r="L14" s="124"/>
      <c r="M14" s="125"/>
      <c r="N14" s="124"/>
      <c r="O14" s="125"/>
    </row>
  </sheetData>
  <sheetProtection algorithmName="SHA-512" hashValue="sFyIWDCCEFLVH2UXWOHaZKpeOMgAjaMDEPqrvHjj4NfyXUNcChGdXGAXd5BNrycdrxIcXPB3ZUaTb0FATLgXVQ==" saltValue="LJQvLzs5IBXhomGsG6NTGA==" spinCount="100000" sheet="1" objects="1" scenarios="1" selectLockedCells="1"/>
  <mergeCells count="12">
    <mergeCell ref="B3:C7"/>
    <mergeCell ref="F2:O2"/>
    <mergeCell ref="F3:G3"/>
    <mergeCell ref="H3:I3"/>
    <mergeCell ref="J3:K3"/>
    <mergeCell ref="L3:M3"/>
    <mergeCell ref="N3:O3"/>
    <mergeCell ref="N14:O14"/>
    <mergeCell ref="L14:M14"/>
    <mergeCell ref="J14:K14"/>
    <mergeCell ref="H14:I14"/>
    <mergeCell ref="F14:G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5E84-501F-492E-AA58-F419E45B973B}">
  <sheetPr>
    <tabColor rgb="FF006666"/>
  </sheetPr>
  <dimension ref="B1:O14"/>
  <sheetViews>
    <sheetView showGridLines="0" showRowColHeaders="0" workbookViewId="0">
      <selection activeCell="F14" sqref="F14:G14"/>
    </sheetView>
  </sheetViews>
  <sheetFormatPr defaultColWidth="14.28515625" defaultRowHeight="30" customHeight="1" x14ac:dyDescent="0.25"/>
  <sheetData>
    <row r="1" spans="2:15" ht="30" customHeight="1" thickBot="1" x14ac:dyDescent="0.3"/>
    <row r="2" spans="2:15" ht="30" customHeight="1" thickBot="1" x14ac:dyDescent="0.3">
      <c r="E2" s="32" t="s">
        <v>27</v>
      </c>
      <c r="F2" s="128" t="s">
        <v>43</v>
      </c>
      <c r="G2" s="129"/>
      <c r="H2" s="129"/>
      <c r="I2" s="129"/>
      <c r="J2" s="129"/>
      <c r="K2" s="129"/>
      <c r="L2" s="129"/>
      <c r="M2" s="129"/>
      <c r="N2" s="129"/>
      <c r="O2" s="130"/>
    </row>
    <row r="3" spans="2:15" ht="30" customHeight="1" thickBot="1" x14ac:dyDescent="0.3">
      <c r="B3" s="110" t="s">
        <v>30</v>
      </c>
      <c r="C3" s="111"/>
      <c r="E3" s="32" t="s">
        <v>9</v>
      </c>
      <c r="F3" s="131" t="s">
        <v>10</v>
      </c>
      <c r="G3" s="132"/>
      <c r="H3" s="131" t="s">
        <v>11</v>
      </c>
      <c r="I3" s="132"/>
      <c r="J3" s="131" t="s">
        <v>12</v>
      </c>
      <c r="K3" s="132"/>
      <c r="L3" s="131" t="s">
        <v>13</v>
      </c>
      <c r="M3" s="132"/>
      <c r="N3" s="131" t="s">
        <v>5</v>
      </c>
      <c r="O3" s="132"/>
    </row>
    <row r="4" spans="2:15" ht="30" customHeight="1" thickBot="1" x14ac:dyDescent="0.3">
      <c r="B4" s="112"/>
      <c r="C4" s="113"/>
      <c r="E4" s="33" t="s">
        <v>14</v>
      </c>
      <c r="F4" s="34" t="s">
        <v>15</v>
      </c>
      <c r="G4" s="35" t="s">
        <v>16</v>
      </c>
      <c r="H4" s="36" t="s">
        <v>15</v>
      </c>
      <c r="I4" s="35" t="s">
        <v>16</v>
      </c>
      <c r="J4" s="34" t="s">
        <v>15</v>
      </c>
      <c r="K4" s="35" t="s">
        <v>16</v>
      </c>
      <c r="L4" s="34" t="s">
        <v>15</v>
      </c>
      <c r="M4" s="35" t="s">
        <v>16</v>
      </c>
      <c r="N4" s="34" t="s">
        <v>15</v>
      </c>
      <c r="O4" s="35" t="s">
        <v>16</v>
      </c>
    </row>
    <row r="5" spans="2:15" ht="30" customHeight="1" thickBot="1" x14ac:dyDescent="0.3">
      <c r="B5" s="112"/>
      <c r="C5" s="113"/>
      <c r="E5" s="37" t="s">
        <v>17</v>
      </c>
      <c r="F5" s="38">
        <v>5.0000000000000001E-3</v>
      </c>
      <c r="G5" s="39">
        <f>F14*(F5/F13)</f>
        <v>0</v>
      </c>
      <c r="H5" s="40">
        <v>5.0000000000000001E-3</v>
      </c>
      <c r="I5" s="39">
        <f>H14*(H5/H13)</f>
        <v>0</v>
      </c>
      <c r="J5" s="38">
        <v>5.0000000000000001E-3</v>
      </c>
      <c r="K5" s="39">
        <f>J14*(J5/J13)</f>
        <v>0</v>
      </c>
      <c r="L5" s="38">
        <v>5.0000000000000001E-3</v>
      </c>
      <c r="M5" s="39">
        <f>L14*(L5/L13)</f>
        <v>0</v>
      </c>
      <c r="N5" s="38">
        <v>5.0000000000000001E-3</v>
      </c>
      <c r="O5" s="39">
        <f>N14*(N5/N13)</f>
        <v>0</v>
      </c>
    </row>
    <row r="6" spans="2:15" ht="30" customHeight="1" thickBot="1" x14ac:dyDescent="0.3">
      <c r="B6" s="112"/>
      <c r="C6" s="113"/>
      <c r="E6" s="41" t="s">
        <v>18</v>
      </c>
      <c r="F6" s="42">
        <v>0.2762</v>
      </c>
      <c r="G6" s="43">
        <f>F14*(F6/F13)</f>
        <v>0</v>
      </c>
      <c r="H6" s="44">
        <v>0.2762</v>
      </c>
      <c r="I6" s="43">
        <f>H14*(H6/H13)</f>
        <v>0</v>
      </c>
      <c r="J6" s="42">
        <v>0.2762</v>
      </c>
      <c r="K6" s="43">
        <f>J14*(J6/J13)</f>
        <v>0</v>
      </c>
      <c r="L6" s="42">
        <v>0.2762</v>
      </c>
      <c r="M6" s="43">
        <f>L14*(L6/L13)</f>
        <v>0</v>
      </c>
      <c r="N6" s="42">
        <v>0.2762</v>
      </c>
      <c r="O6" s="43">
        <f>N14*(N6/N13)</f>
        <v>0</v>
      </c>
    </row>
    <row r="7" spans="2:15" ht="30" customHeight="1" thickBot="1" x14ac:dyDescent="0.3">
      <c r="B7" s="114"/>
      <c r="C7" s="115"/>
      <c r="E7" s="37" t="s">
        <v>20</v>
      </c>
      <c r="F7" s="38">
        <v>0.38800000000000001</v>
      </c>
      <c r="G7" s="39">
        <f>F14*(F7/F13)</f>
        <v>0</v>
      </c>
      <c r="H7" s="40">
        <v>0.38800000000000001</v>
      </c>
      <c r="I7" s="39">
        <f>H14*(H7/H13)</f>
        <v>0</v>
      </c>
      <c r="J7" s="38">
        <v>0.38800000000000001</v>
      </c>
      <c r="K7" s="39">
        <f>J14*(J7/J13)</f>
        <v>0</v>
      </c>
      <c r="L7" s="38">
        <v>0.38800000000000001</v>
      </c>
      <c r="M7" s="39">
        <f>L14*(L7/L13)</f>
        <v>0</v>
      </c>
      <c r="N7" s="38">
        <v>0.38800000000000001</v>
      </c>
      <c r="O7" s="39">
        <f>N14*(N7/N13)</f>
        <v>0</v>
      </c>
    </row>
    <row r="8" spans="2:15" ht="30" customHeight="1" thickBot="1" x14ac:dyDescent="0.3">
      <c r="E8" s="41" t="s">
        <v>23</v>
      </c>
      <c r="F8" s="42">
        <v>0.36720000000000003</v>
      </c>
      <c r="G8" s="43">
        <f>F14*(F8/F13)</f>
        <v>0</v>
      </c>
      <c r="H8" s="44">
        <v>0.36720000000000003</v>
      </c>
      <c r="I8" s="43">
        <f>H14*(H8/H13)</f>
        <v>0</v>
      </c>
      <c r="J8" s="42">
        <v>0.36720000000000003</v>
      </c>
      <c r="K8" s="43">
        <f>J14*(J8/J13)</f>
        <v>0</v>
      </c>
      <c r="L8" s="42">
        <v>0.36720000000000003</v>
      </c>
      <c r="M8" s="43">
        <f>L14*(L8/L13)</f>
        <v>0</v>
      </c>
      <c r="N8" s="42">
        <v>0.36720000000000003</v>
      </c>
      <c r="O8" s="43">
        <f>N14*(N8/N13)</f>
        <v>0</v>
      </c>
    </row>
    <row r="9" spans="2:15" ht="30" customHeight="1" thickBot="1" x14ac:dyDescent="0.3">
      <c r="E9" s="37" t="s">
        <v>24</v>
      </c>
      <c r="F9" s="38">
        <v>0.1394</v>
      </c>
      <c r="G9" s="39">
        <f>F14*(F9/F13)</f>
        <v>0</v>
      </c>
      <c r="H9" s="40">
        <v>0.1394</v>
      </c>
      <c r="I9" s="39">
        <f>H14*(H9/H13)</f>
        <v>0</v>
      </c>
      <c r="J9" s="38">
        <v>0.1394</v>
      </c>
      <c r="K9" s="39">
        <f>J14*(J9/J13)</f>
        <v>0</v>
      </c>
      <c r="L9" s="38">
        <v>0.1394</v>
      </c>
      <c r="M9" s="39">
        <f>L14*(L9/L13)</f>
        <v>0</v>
      </c>
      <c r="N9" s="38">
        <v>0.1394</v>
      </c>
      <c r="O9" s="39">
        <f>N14*(N9/N13)</f>
        <v>0</v>
      </c>
    </row>
    <row r="10" spans="2:15" ht="30" customHeight="1" thickBot="1" x14ac:dyDescent="0.3">
      <c r="E10" s="41" t="s">
        <v>19</v>
      </c>
      <c r="F10" s="42">
        <v>0.25</v>
      </c>
      <c r="G10" s="43">
        <f>F14*(F10/F13)</f>
        <v>0</v>
      </c>
      <c r="H10" s="44">
        <v>0.25</v>
      </c>
      <c r="I10" s="43">
        <f>H14*(H10/H13)</f>
        <v>0</v>
      </c>
      <c r="J10" s="42">
        <v>0.25</v>
      </c>
      <c r="K10" s="43">
        <f>J14*(J10/J13)</f>
        <v>0</v>
      </c>
      <c r="L10" s="42">
        <v>0.24360000000000001</v>
      </c>
      <c r="M10" s="43">
        <f>L14*(L10/L13)</f>
        <v>0</v>
      </c>
      <c r="N10" s="42">
        <v>0</v>
      </c>
      <c r="O10" s="43">
        <f>N14*(N10/N13)</f>
        <v>0</v>
      </c>
    </row>
    <row r="11" spans="2:15" ht="30" customHeight="1" thickBot="1" x14ac:dyDescent="0.3">
      <c r="E11" s="37" t="s">
        <v>22</v>
      </c>
      <c r="F11" s="38">
        <v>0.12496</v>
      </c>
      <c r="G11" s="39">
        <f>F14*(F11/F13)</f>
        <v>0</v>
      </c>
      <c r="H11" s="40">
        <v>0.1104</v>
      </c>
      <c r="I11" s="39">
        <f>H14*(H11/H13)</f>
        <v>0</v>
      </c>
      <c r="J11" s="38">
        <v>0</v>
      </c>
      <c r="K11" s="39">
        <f>J14*(J11/J13)</f>
        <v>0</v>
      </c>
      <c r="L11" s="38">
        <v>0</v>
      </c>
      <c r="M11" s="39">
        <f>L14*(L11/L13)</f>
        <v>0</v>
      </c>
      <c r="N11" s="38">
        <v>0</v>
      </c>
      <c r="O11" s="39">
        <f>N14*(N11/N13)</f>
        <v>0</v>
      </c>
    </row>
    <row r="12" spans="2:15" ht="30" customHeight="1" thickBot="1" x14ac:dyDescent="0.3">
      <c r="E12" s="41" t="s">
        <v>21</v>
      </c>
      <c r="F12" s="45">
        <v>1.0800000000000001E-2</v>
      </c>
      <c r="G12" s="46">
        <f>F14*(F12/F13)</f>
        <v>0</v>
      </c>
      <c r="H12" s="47">
        <v>1.0800000000000001E-2</v>
      </c>
      <c r="I12" s="46">
        <f>H14*(H12/H13)</f>
        <v>0</v>
      </c>
      <c r="J12" s="45">
        <v>1.0800000000000001E-2</v>
      </c>
      <c r="K12" s="46">
        <f>J14*(J12/J13)</f>
        <v>0</v>
      </c>
      <c r="L12" s="45">
        <v>1.0800000000000001E-2</v>
      </c>
      <c r="M12" s="46">
        <f>L14*(L12/L13)</f>
        <v>0</v>
      </c>
      <c r="N12" s="45">
        <v>1.0800000000000001E-2</v>
      </c>
      <c r="O12" s="46">
        <f>N14*(N12/N13)</f>
        <v>0</v>
      </c>
    </row>
    <row r="13" spans="2:15" ht="30" customHeight="1" thickBot="1" x14ac:dyDescent="0.3">
      <c r="E13" s="48" t="s">
        <v>26</v>
      </c>
      <c r="F13" s="49">
        <f>SUM(F5:F12)</f>
        <v>1.5615599999999998</v>
      </c>
      <c r="G13" s="50">
        <f>SUM(G5,G6,G7,G8,G9,G10,G11,G12)</f>
        <v>0</v>
      </c>
      <c r="H13" s="51">
        <f>SUM(H5:H12)</f>
        <v>1.5469999999999999</v>
      </c>
      <c r="I13" s="52">
        <f>SUM(I5,I6,I7,I8,I9,I10,I11,I12)</f>
        <v>0</v>
      </c>
      <c r="J13" s="51">
        <f>SUM(J5:J12)</f>
        <v>1.4365999999999999</v>
      </c>
      <c r="K13" s="52">
        <f>SUM(K5,K6,K7,K8,K9,K10,K11,K12)</f>
        <v>0</v>
      </c>
      <c r="L13" s="51">
        <f>SUM(L5:L12)</f>
        <v>1.4301999999999999</v>
      </c>
      <c r="M13" s="52">
        <f>SUM(M5,M6,M7,M8,M9,M10,M11,M12)</f>
        <v>0</v>
      </c>
      <c r="N13" s="51">
        <f>SUM(N5:N12)</f>
        <v>1.1865999999999999</v>
      </c>
      <c r="O13" s="52">
        <f>SUM(O5,O6,O7,O8,O9,O10,O11,O12)</f>
        <v>0</v>
      </c>
    </row>
    <row r="14" spans="2:15" ht="30" customHeight="1" thickBot="1" x14ac:dyDescent="0.3">
      <c r="E14" s="48" t="s">
        <v>28</v>
      </c>
      <c r="F14" s="126"/>
      <c r="G14" s="127"/>
      <c r="H14" s="124"/>
      <c r="I14" s="125"/>
      <c r="J14" s="124"/>
      <c r="K14" s="125"/>
      <c r="L14" s="124"/>
      <c r="M14" s="125"/>
      <c r="N14" s="124"/>
      <c r="O14" s="125"/>
    </row>
  </sheetData>
  <sheetProtection algorithmName="SHA-512" hashValue="vyKrW2ehBfaqVzYlXGoRqdNnWuixXYB7r1QMzuzQ0adA/VED90XjX01raVmu+yaEYHYAPwY/0+eXRPgOl4G5qw==" saltValue="Ygqh19hH82DU2yx4avQWPg==" spinCount="100000" sheet="1" objects="1" scenarios="1" selectLockedCells="1"/>
  <mergeCells count="12">
    <mergeCell ref="F14:G14"/>
    <mergeCell ref="H14:I14"/>
    <mergeCell ref="J14:K14"/>
    <mergeCell ref="L14:M14"/>
    <mergeCell ref="N14:O14"/>
    <mergeCell ref="F2:O2"/>
    <mergeCell ref="B3:C7"/>
    <mergeCell ref="F3:G3"/>
    <mergeCell ref="H3:I3"/>
    <mergeCell ref="J3:K3"/>
    <mergeCell ref="L3:M3"/>
    <mergeCell ref="N3:O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787EF-1AC8-4810-8BF7-E571C1F6C367}">
  <sheetPr>
    <tabColor rgb="FF006666"/>
  </sheetPr>
  <dimension ref="B1:O14"/>
  <sheetViews>
    <sheetView showGridLines="0" showRowColHeaders="0" workbookViewId="0">
      <selection activeCell="F14" sqref="F14:G14"/>
    </sheetView>
  </sheetViews>
  <sheetFormatPr defaultColWidth="14.28515625" defaultRowHeight="30" customHeight="1" x14ac:dyDescent="0.25"/>
  <sheetData>
    <row r="1" spans="2:15" ht="30" customHeight="1" thickBot="1" x14ac:dyDescent="0.3"/>
    <row r="2" spans="2:15" ht="30" customHeight="1" thickBot="1" x14ac:dyDescent="0.3">
      <c r="E2" s="32" t="s">
        <v>29</v>
      </c>
      <c r="F2" s="128" t="s">
        <v>43</v>
      </c>
      <c r="G2" s="129"/>
      <c r="H2" s="129"/>
      <c r="I2" s="129"/>
      <c r="J2" s="129"/>
      <c r="K2" s="129"/>
      <c r="L2" s="129"/>
      <c r="M2" s="129"/>
      <c r="N2" s="129"/>
      <c r="O2" s="130"/>
    </row>
    <row r="3" spans="2:15" ht="30" customHeight="1" thickBot="1" x14ac:dyDescent="0.3">
      <c r="B3" s="110" t="s">
        <v>30</v>
      </c>
      <c r="C3" s="111"/>
      <c r="E3" s="32" t="s">
        <v>9</v>
      </c>
      <c r="F3" s="131" t="s">
        <v>10</v>
      </c>
      <c r="G3" s="132"/>
      <c r="H3" s="131" t="s">
        <v>11</v>
      </c>
      <c r="I3" s="132"/>
      <c r="J3" s="131" t="s">
        <v>12</v>
      </c>
      <c r="K3" s="132"/>
      <c r="L3" s="131" t="s">
        <v>13</v>
      </c>
      <c r="M3" s="132"/>
      <c r="N3" s="131" t="s">
        <v>5</v>
      </c>
      <c r="O3" s="132"/>
    </row>
    <row r="4" spans="2:15" ht="30" customHeight="1" thickBot="1" x14ac:dyDescent="0.3">
      <c r="B4" s="112"/>
      <c r="C4" s="113"/>
      <c r="E4" s="33" t="s">
        <v>14</v>
      </c>
      <c r="F4" s="34" t="s">
        <v>15</v>
      </c>
      <c r="G4" s="35" t="s">
        <v>16</v>
      </c>
      <c r="H4" s="36" t="s">
        <v>15</v>
      </c>
      <c r="I4" s="35" t="s">
        <v>16</v>
      </c>
      <c r="J4" s="34" t="s">
        <v>15</v>
      </c>
      <c r="K4" s="35" t="s">
        <v>16</v>
      </c>
      <c r="L4" s="34" t="s">
        <v>15</v>
      </c>
      <c r="M4" s="35" t="s">
        <v>16</v>
      </c>
      <c r="N4" s="34" t="s">
        <v>15</v>
      </c>
      <c r="O4" s="35" t="s">
        <v>16</v>
      </c>
    </row>
    <row r="5" spans="2:15" ht="30" customHeight="1" thickBot="1" x14ac:dyDescent="0.3">
      <c r="B5" s="112"/>
      <c r="C5" s="113"/>
      <c r="E5" s="37" t="s">
        <v>17</v>
      </c>
      <c r="F5" s="38">
        <v>0.01</v>
      </c>
      <c r="G5" s="39">
        <f>F14*(F5/F13)</f>
        <v>0</v>
      </c>
      <c r="H5" s="40">
        <v>0.01</v>
      </c>
      <c r="I5" s="39">
        <f>H14*(H5/H13)</f>
        <v>0</v>
      </c>
      <c r="J5" s="38">
        <v>0.01</v>
      </c>
      <c r="K5" s="39">
        <f>J14*(J5/J13)</f>
        <v>0</v>
      </c>
      <c r="L5" s="38">
        <v>0.01</v>
      </c>
      <c r="M5" s="39">
        <f>L14*(L5/L13)</f>
        <v>0</v>
      </c>
      <c r="N5" s="38">
        <v>0.01</v>
      </c>
      <c r="O5" s="39">
        <f>N14*(N5/N13)</f>
        <v>0</v>
      </c>
    </row>
    <row r="6" spans="2:15" ht="30" customHeight="1" thickBot="1" x14ac:dyDescent="0.3">
      <c r="B6" s="112"/>
      <c r="C6" s="113"/>
      <c r="E6" s="41" t="s">
        <v>18</v>
      </c>
      <c r="F6" s="42">
        <v>0.5524</v>
      </c>
      <c r="G6" s="43">
        <f>F14*(F6/F13)</f>
        <v>0</v>
      </c>
      <c r="H6" s="44">
        <v>0.5524</v>
      </c>
      <c r="I6" s="43">
        <f>H14*(H6/H13)</f>
        <v>0</v>
      </c>
      <c r="J6" s="42">
        <v>0.5524</v>
      </c>
      <c r="K6" s="43">
        <f>J14*(J6/J13)</f>
        <v>0</v>
      </c>
      <c r="L6" s="42">
        <v>0.5524</v>
      </c>
      <c r="M6" s="43">
        <f>L14*(L6/L13)</f>
        <v>0</v>
      </c>
      <c r="N6" s="42">
        <v>0.5524</v>
      </c>
      <c r="O6" s="43">
        <f>N14*(N6/N13)</f>
        <v>0</v>
      </c>
    </row>
    <row r="7" spans="2:15" ht="30" customHeight="1" thickBot="1" x14ac:dyDescent="0.3">
      <c r="B7" s="114"/>
      <c r="C7" s="115"/>
      <c r="E7" s="37" t="s">
        <v>20</v>
      </c>
      <c r="F7" s="38">
        <v>0.77600000000000002</v>
      </c>
      <c r="G7" s="39">
        <f>F14*(F7/F13)</f>
        <v>0</v>
      </c>
      <c r="H7" s="40">
        <v>0.77600000000000002</v>
      </c>
      <c r="I7" s="39">
        <f>H14*(H7/H13)</f>
        <v>0</v>
      </c>
      <c r="J7" s="38">
        <v>0.77600000000000002</v>
      </c>
      <c r="K7" s="39">
        <f>J14*(J7/J13)</f>
        <v>0</v>
      </c>
      <c r="L7" s="38">
        <v>0.77600000000000002</v>
      </c>
      <c r="M7" s="39">
        <f>L14*(L7/L13)</f>
        <v>0</v>
      </c>
      <c r="N7" s="38">
        <v>0.77600000000000002</v>
      </c>
      <c r="O7" s="39">
        <f>N14*(N7/N13)</f>
        <v>0</v>
      </c>
    </row>
    <row r="8" spans="2:15" ht="30" customHeight="1" thickBot="1" x14ac:dyDescent="0.3">
      <c r="E8" s="41" t="s">
        <v>23</v>
      </c>
      <c r="F8" s="42">
        <v>0.73440000000000005</v>
      </c>
      <c r="G8" s="43">
        <f>F14*(F8/F13)</f>
        <v>0</v>
      </c>
      <c r="H8" s="44">
        <v>0.73440000000000005</v>
      </c>
      <c r="I8" s="43">
        <f>H14*(H8/H13)</f>
        <v>0</v>
      </c>
      <c r="J8" s="42">
        <v>0.73440000000000005</v>
      </c>
      <c r="K8" s="43">
        <f>J14*(J8/J13)</f>
        <v>0</v>
      </c>
      <c r="L8" s="42">
        <v>0.73440000000000005</v>
      </c>
      <c r="M8" s="43">
        <f>L14*(L8/L13)</f>
        <v>0</v>
      </c>
      <c r="N8" s="42">
        <v>0.73440000000000005</v>
      </c>
      <c r="O8" s="43">
        <f>N14*(N8/N13)</f>
        <v>0</v>
      </c>
    </row>
    <row r="9" spans="2:15" ht="30" customHeight="1" thickBot="1" x14ac:dyDescent="0.3">
      <c r="E9" s="37" t="s">
        <v>24</v>
      </c>
      <c r="F9" s="38">
        <v>0.27879999999999999</v>
      </c>
      <c r="G9" s="39">
        <f>F14*(F9/F13)</f>
        <v>0</v>
      </c>
      <c r="H9" s="40">
        <v>0.27879999999999999</v>
      </c>
      <c r="I9" s="39">
        <f>H14*(H9/H13)</f>
        <v>0</v>
      </c>
      <c r="J9" s="38">
        <v>0.27879999999999999</v>
      </c>
      <c r="K9" s="39">
        <f>J14*(J9/J13)</f>
        <v>0</v>
      </c>
      <c r="L9" s="38">
        <v>0.27879999999999999</v>
      </c>
      <c r="M9" s="39">
        <f>L14*(L9/L13)</f>
        <v>0</v>
      </c>
      <c r="N9" s="38">
        <v>0.27879999999999999</v>
      </c>
      <c r="O9" s="39">
        <f>N14*(N9/N13)</f>
        <v>0</v>
      </c>
    </row>
    <row r="10" spans="2:15" ht="30" customHeight="1" thickBot="1" x14ac:dyDescent="0.3">
      <c r="E10" s="41" t="s">
        <v>19</v>
      </c>
      <c r="F10" s="42">
        <v>0.5</v>
      </c>
      <c r="G10" s="43">
        <f>F14*(F10/F13)</f>
        <v>0</v>
      </c>
      <c r="H10" s="44">
        <v>0.5</v>
      </c>
      <c r="I10" s="43">
        <f>H14*(H10/H13)</f>
        <v>0</v>
      </c>
      <c r="J10" s="42">
        <v>0.5</v>
      </c>
      <c r="K10" s="43">
        <f>J14*(J10/J13)</f>
        <v>0</v>
      </c>
      <c r="L10" s="42">
        <v>0.48720000000000002</v>
      </c>
      <c r="M10" s="43">
        <f>L14*(L10/L13)</f>
        <v>0</v>
      </c>
      <c r="N10" s="42">
        <v>0</v>
      </c>
      <c r="O10" s="43">
        <f>N14*(N10/N13)</f>
        <v>0</v>
      </c>
    </row>
    <row r="11" spans="2:15" ht="30" customHeight="1" thickBot="1" x14ac:dyDescent="0.3">
      <c r="E11" s="37" t="s">
        <v>22</v>
      </c>
      <c r="F11" s="38">
        <v>0.24992</v>
      </c>
      <c r="G11" s="39">
        <f>F14*(F11/F13)</f>
        <v>0</v>
      </c>
      <c r="H11" s="40">
        <v>0.2208</v>
      </c>
      <c r="I11" s="39">
        <f>H14*(H11/H13)</f>
        <v>0</v>
      </c>
      <c r="J11" s="38">
        <v>0</v>
      </c>
      <c r="K11" s="39">
        <f>J14*(J11/J13)</f>
        <v>0</v>
      </c>
      <c r="L11" s="38">
        <v>0</v>
      </c>
      <c r="M11" s="39">
        <f>L14*(L11/L13)</f>
        <v>0</v>
      </c>
      <c r="N11" s="38">
        <v>0</v>
      </c>
      <c r="O11" s="39">
        <f>N14*(N11/N13)</f>
        <v>0</v>
      </c>
    </row>
    <row r="12" spans="2:15" ht="30" customHeight="1" thickBot="1" x14ac:dyDescent="0.3">
      <c r="E12" s="41" t="s">
        <v>21</v>
      </c>
      <c r="F12" s="45">
        <v>2.1600000000000001E-2</v>
      </c>
      <c r="G12" s="46">
        <f>F14*(F12/F13)</f>
        <v>0</v>
      </c>
      <c r="H12" s="47">
        <v>2.1600000000000001E-2</v>
      </c>
      <c r="I12" s="46">
        <f>H14*(H12/H13)</f>
        <v>0</v>
      </c>
      <c r="J12" s="45">
        <v>2.1600000000000001E-2</v>
      </c>
      <c r="K12" s="46">
        <f>J14*(J12/J13)</f>
        <v>0</v>
      </c>
      <c r="L12" s="45">
        <v>2.1600000000000001E-2</v>
      </c>
      <c r="M12" s="46">
        <f>L14*(L12/L13)</f>
        <v>0</v>
      </c>
      <c r="N12" s="45">
        <v>2.1600000000000001E-2</v>
      </c>
      <c r="O12" s="46">
        <f>N14*(N12/N13)</f>
        <v>0</v>
      </c>
    </row>
    <row r="13" spans="2:15" ht="30" customHeight="1" thickBot="1" x14ac:dyDescent="0.3">
      <c r="E13" s="48" t="s">
        <v>26</v>
      </c>
      <c r="F13" s="49">
        <f>SUM(F5:F12)</f>
        <v>3.1231199999999997</v>
      </c>
      <c r="G13" s="50">
        <f>SUM(G5,G6,G7,G8,G9,G10,G11,G12)</f>
        <v>0</v>
      </c>
      <c r="H13" s="51">
        <f>SUM(H5:H12)</f>
        <v>3.0939999999999999</v>
      </c>
      <c r="I13" s="52">
        <f>SUM(I5,I6,I7,I8,I9,I10,I11,I12)</f>
        <v>0</v>
      </c>
      <c r="J13" s="51">
        <f>SUM(J5:J12)</f>
        <v>2.8731999999999998</v>
      </c>
      <c r="K13" s="52">
        <f>SUM(K5,K6,K7,K8,K9,K10,K11,K12)</f>
        <v>0</v>
      </c>
      <c r="L13" s="51">
        <f>SUM(L5:L12)</f>
        <v>2.8603999999999998</v>
      </c>
      <c r="M13" s="52">
        <f>SUM(M5,M6,M7,M8,M9,M10,M11,M12)</f>
        <v>0</v>
      </c>
      <c r="N13" s="51">
        <f>SUM(N5:N12)</f>
        <v>2.3731999999999998</v>
      </c>
      <c r="O13" s="52">
        <f>SUM(O5,O6,O7,O8,O9,O10,O11,O12)</f>
        <v>0</v>
      </c>
    </row>
    <row r="14" spans="2:15" ht="30" customHeight="1" thickBot="1" x14ac:dyDescent="0.3">
      <c r="E14" s="48" t="s">
        <v>28</v>
      </c>
      <c r="F14" s="126"/>
      <c r="G14" s="127"/>
      <c r="H14" s="124"/>
      <c r="I14" s="125"/>
      <c r="J14" s="124"/>
      <c r="K14" s="125"/>
      <c r="L14" s="124"/>
      <c r="M14" s="125"/>
      <c r="N14" s="124"/>
      <c r="O14" s="125"/>
    </row>
  </sheetData>
  <sheetProtection algorithmName="SHA-512" hashValue="sX10n0ZOdHGt0Mrl0cCd3PEf5Bpgl/F9RYditc/cGCHIrWKFZYFMykzFF5eSQ+Qa7+aiBHWGrhAW4KkG9kJaHA==" saltValue="2gwaifUZKqZ7BVvOe9Se6A==" spinCount="100000" sheet="1" objects="1" scenarios="1" selectLockedCells="1"/>
  <mergeCells count="12">
    <mergeCell ref="F2:O2"/>
    <mergeCell ref="B3:C7"/>
    <mergeCell ref="F3:G3"/>
    <mergeCell ref="H3:I3"/>
    <mergeCell ref="J3:K3"/>
    <mergeCell ref="L3:M3"/>
    <mergeCell ref="N3:O3"/>
    <mergeCell ref="F14:G14"/>
    <mergeCell ref="H14:I14"/>
    <mergeCell ref="J14:K14"/>
    <mergeCell ref="L14:M14"/>
    <mergeCell ref="N14:O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INFORMATION</vt:lpstr>
      <vt:lpstr>INDIVIDUAL PERSONAL PROPERTY</vt:lpstr>
      <vt:lpstr>ESTIMATED TAX CALCULATOR</vt:lpstr>
      <vt:lpstr>2025 LEVY CALCULATOR CLASS 1</vt:lpstr>
      <vt:lpstr>2025 LEVY CALCULATOR CLASS  2</vt:lpstr>
      <vt:lpstr>2025 LEVY CALCULATOR CLASS 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Malloree Thorn</dc:creator>
  <cp:lastModifiedBy>Malloree Thorn</cp:lastModifiedBy>
  <dcterms:created xsi:type="dcterms:W3CDTF">2026-03-24T16:32:42Z</dcterms:created>
  <dcterms:modified xsi:type="dcterms:W3CDTF">2026-03-31T20:04:04Z</dcterms:modified>
</cp:coreProperties>
</file>