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WC-FS-1\Tax-Scans\Project INFO\2 Extre\LEVY\2026-2027 (2027 Fiscal Year)\"/>
    </mc:Choice>
  </mc:AlternateContent>
  <xr:revisionPtr revIDLastSave="0" documentId="13_ncr:1_{F4816231-34E6-4B5F-BE21-0427F6F300DF}" xr6:coauthVersionLast="47" xr6:coauthVersionMax="47" xr10:uidLastSave="{00000000-0000-0000-0000-000000000000}"/>
  <bookViews>
    <workbookView xWindow="-120" yWindow="-120" windowWidth="29040" windowHeight="15720" tabRatio="787" firstSheet="1" activeTab="1" xr2:uid="{A402AD28-5A5D-4932-B2F1-31984C253528}"/>
  </bookViews>
  <sheets>
    <sheet name="INFORMATION" sheetId="9" r:id="rId1"/>
    <sheet name="INDIVIDUAL PERSONAL PROPERTY" sheetId="1" r:id="rId2"/>
    <sheet name="ESTIMATED TAX CALCULATOR " sheetId="7" r:id="rId3"/>
    <sheet name="2026 LEVY CALCULATOR CLASS 1" sheetId="2" r:id="rId4"/>
    <sheet name="2026 LEVY CALCULATOR CLASS  2" sheetId="4" r:id="rId5"/>
    <sheet name="2026 LEVY CALCULATOR CLASS 3+4" sheetId="5"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8" i="7" l="1"/>
  <c r="O13" i="5"/>
  <c r="K13" i="5"/>
  <c r="I13" i="5"/>
  <c r="G13" i="5"/>
  <c r="O13" i="4"/>
  <c r="M13" i="4"/>
  <c r="K13" i="4"/>
  <c r="I13" i="4"/>
  <c r="G13" i="4"/>
  <c r="K9" i="7"/>
  <c r="K8" i="7"/>
  <c r="K7" i="7"/>
  <c r="J9" i="7"/>
  <c r="J7" i="7"/>
  <c r="I9" i="7"/>
  <c r="I8" i="7"/>
  <c r="I7" i="7"/>
  <c r="H9" i="7"/>
  <c r="H8" i="7"/>
  <c r="H7" i="7"/>
  <c r="G9" i="7"/>
  <c r="G8" i="7"/>
  <c r="G7" i="7"/>
  <c r="G7" i="1"/>
  <c r="G6" i="1" s="1"/>
  <c r="F7" i="1"/>
  <c r="F6" i="1" s="1"/>
  <c r="E7" i="1"/>
  <c r="E6" i="1" s="1"/>
  <c r="D7" i="1"/>
  <c r="D6" i="1" s="1"/>
  <c r="C7" i="1"/>
  <c r="C6" i="1" s="1"/>
  <c r="N13" i="5"/>
  <c r="O6" i="5" s="1"/>
  <c r="L13" i="5"/>
  <c r="M7" i="5" s="1"/>
  <c r="J13" i="5"/>
  <c r="K9" i="5" s="1"/>
  <c r="H13" i="5"/>
  <c r="I10" i="5" s="1"/>
  <c r="F13" i="5"/>
  <c r="G7" i="5" s="1"/>
  <c r="O7" i="5"/>
  <c r="N13" i="2"/>
  <c r="O12" i="2"/>
  <c r="O11" i="2"/>
  <c r="O10" i="2"/>
  <c r="O9" i="2"/>
  <c r="O8" i="2"/>
  <c r="O7" i="2"/>
  <c r="O6" i="2"/>
  <c r="O5" i="2"/>
  <c r="L13" i="2"/>
  <c r="M12" i="2" s="1"/>
  <c r="J13" i="2"/>
  <c r="K11" i="2" s="1"/>
  <c r="H13" i="2"/>
  <c r="I12" i="2" s="1"/>
  <c r="F13" i="2"/>
  <c r="G11" i="2" s="1"/>
  <c r="N13" i="4"/>
  <c r="O12" i="4" s="1"/>
  <c r="L13" i="4"/>
  <c r="M12" i="4" s="1"/>
  <c r="J13" i="4"/>
  <c r="K12" i="4" s="1"/>
  <c r="H13" i="4"/>
  <c r="I8" i="4" s="1"/>
  <c r="I10" i="4"/>
  <c r="I9" i="4"/>
  <c r="O8" i="5" l="1"/>
  <c r="O11" i="5"/>
  <c r="O9" i="5"/>
  <c r="O10" i="5"/>
  <c r="O12" i="5"/>
  <c r="O5" i="5"/>
  <c r="M11" i="5"/>
  <c r="M9" i="5"/>
  <c r="M10" i="5"/>
  <c r="M12" i="5"/>
  <c r="M6" i="5"/>
  <c r="M8" i="5"/>
  <c r="M5" i="5"/>
  <c r="M13" i="5" s="1"/>
  <c r="K11" i="5"/>
  <c r="K12" i="5"/>
  <c r="K5" i="5"/>
  <c r="K6" i="5"/>
  <c r="K7" i="5"/>
  <c r="K8" i="5"/>
  <c r="K10" i="5"/>
  <c r="G8" i="5"/>
  <c r="G6" i="5"/>
  <c r="G12" i="5"/>
  <c r="I11" i="5"/>
  <c r="I7" i="5"/>
  <c r="I12" i="5"/>
  <c r="I8" i="5"/>
  <c r="I9" i="5"/>
  <c r="I5" i="5"/>
  <c r="G9" i="5"/>
  <c r="G5" i="5"/>
  <c r="G10" i="5"/>
  <c r="G11" i="5"/>
  <c r="O13" i="2"/>
  <c r="K5" i="4"/>
  <c r="K6" i="4"/>
  <c r="K7" i="4"/>
  <c r="K8" i="4"/>
  <c r="K9" i="4"/>
  <c r="K10" i="4"/>
  <c r="K11" i="4"/>
  <c r="M5" i="4"/>
  <c r="M6" i="4"/>
  <c r="M7" i="4"/>
  <c r="M8" i="4"/>
  <c r="M9" i="4"/>
  <c r="M10" i="4"/>
  <c r="I11" i="4"/>
  <c r="I12" i="4"/>
  <c r="I5" i="4"/>
  <c r="I6" i="4"/>
  <c r="I7" i="4"/>
  <c r="G12" i="2"/>
  <c r="G5" i="2"/>
  <c r="G13" i="2" s="1"/>
  <c r="G6" i="2"/>
  <c r="G7" i="2"/>
  <c r="G8" i="2"/>
  <c r="G9" i="2"/>
  <c r="G10" i="2"/>
  <c r="I6" i="5"/>
  <c r="M5" i="2"/>
  <c r="M6" i="2"/>
  <c r="M7" i="2"/>
  <c r="M8" i="2"/>
  <c r="M9" i="2"/>
  <c r="M10" i="2"/>
  <c r="M11" i="2"/>
  <c r="K12" i="2"/>
  <c r="K7" i="2"/>
  <c r="K8" i="2"/>
  <c r="K5" i="2"/>
  <c r="K6" i="2"/>
  <c r="K9" i="2"/>
  <c r="K10" i="2"/>
  <c r="I6" i="2"/>
  <c r="I8" i="2"/>
  <c r="I9" i="2"/>
  <c r="I11" i="2"/>
  <c r="I5" i="2"/>
  <c r="I7" i="2"/>
  <c r="I10" i="2"/>
  <c r="O5" i="4"/>
  <c r="O7" i="4"/>
  <c r="O8" i="4"/>
  <c r="O6" i="4"/>
  <c r="O9" i="4"/>
  <c r="O10" i="4"/>
  <c r="O11" i="4"/>
  <c r="M11" i="4"/>
  <c r="F13" i="4"/>
  <c r="M13" i="2" l="1"/>
  <c r="I13" i="2"/>
  <c r="K13" i="2"/>
  <c r="G6" i="4"/>
  <c r="G10" i="4"/>
  <c r="G7" i="4"/>
  <c r="G9" i="4"/>
  <c r="G11" i="4"/>
  <c r="G8" i="4"/>
  <c r="G12" i="4"/>
  <c r="G5" i="4"/>
</calcChain>
</file>

<file path=xl/sharedStrings.xml><?xml version="1.0" encoding="utf-8"?>
<sst xmlns="http://schemas.openxmlformats.org/spreadsheetml/2006/main" count="154" uniqueCount="67">
  <si>
    <t>CLASS 3</t>
  </si>
  <si>
    <t>CLASS 4</t>
  </si>
  <si>
    <t>CLASS</t>
  </si>
  <si>
    <t>HALF YEAR</t>
  </si>
  <si>
    <t>FULL YEAR</t>
  </si>
  <si>
    <t>COUNTRY DISTRICTS</t>
  </si>
  <si>
    <t>NADA VALUE</t>
  </si>
  <si>
    <t>PLEASE VERIFY YOU ARE USING THE CORRECT CLASS PRIOR TO USING THE CALCULATOR. AMOUNTS CHANGE PER CLASS. TO USE, PLEASE INPUT THE NADA VALUE IN THE COLUMN THAT MATCHES YOUR DISTRICT. AMOUNTS WILL FILL AUTOMATICALLY.</t>
  </si>
  <si>
    <t>CLASS 1</t>
  </si>
  <si>
    <t>DISTRICT</t>
  </si>
  <si>
    <t>PARKERSBURG</t>
  </si>
  <si>
    <t>VIENNA</t>
  </si>
  <si>
    <t>WILLIAMSTOWN</t>
  </si>
  <si>
    <t>NORTH HILLS</t>
  </si>
  <si>
    <t>DISTRIBUTION</t>
  </si>
  <si>
    <t>LEVY</t>
  </si>
  <si>
    <t>TAX</t>
  </si>
  <si>
    <t>STATE</t>
  </si>
  <si>
    <t>COUNTY</t>
  </si>
  <si>
    <t>CITY</t>
  </si>
  <si>
    <t>SCHOOL</t>
  </si>
  <si>
    <t>COUNTY EXCESS</t>
  </si>
  <si>
    <t>CITY EXCESS</t>
  </si>
  <si>
    <t>SCHOOL EXCESS</t>
  </si>
  <si>
    <t>SCHOOL BONDS</t>
  </si>
  <si>
    <t>2026 Tax Levy Rates and Distribution</t>
  </si>
  <si>
    <t>Individual Asset Personal Property Calculator</t>
  </si>
  <si>
    <t>TOTAL TAX RATE</t>
  </si>
  <si>
    <t>CLASS 2</t>
  </si>
  <si>
    <t>TAXES PAID</t>
  </si>
  <si>
    <t>CLASSES 3+4</t>
  </si>
  <si>
    <t xml:space="preserve">PLEASE VERIFY YOU ARE USING THE CORRECT CLASS PRIOR TO USING THE CALCULATOR. AMOUNTS CHANGE PER CLASS. INPUT THE TOTAL AMOUNT OF THE TAXES IN TO THE COLUMN THAT MATCHES YOUR DISTRICT. AMOUNTS WILL FILL AUTOMATICALLY. </t>
  </si>
  <si>
    <t>THIS IS NOT A GUARANTEED TAX AMOUNT, BUT A TOOL TO CALCULATE THE POTENTIAL AMOUNT OF TAXES FOR THIS SPECIFIC TAX YEAR, AND CANNOT BE USED FOR OTHER TAX YEARS. THIS IS NOT YOUR ACTUAL AMOUNT OF TAXES DUE. USE AT YOUR OWN DISCRETION. FOR ACTUAL AMOUNTS DUE, PLEASE SEE YOUR "STATEMENT OF TAXES DUE" FOR THE PROPERTY.</t>
  </si>
  <si>
    <t>FAIR MARKET VALUE OF PROPERTY:</t>
  </si>
  <si>
    <t>Residential</t>
  </si>
  <si>
    <t>Vacant/Rental</t>
  </si>
  <si>
    <t>W/ Exemption</t>
  </si>
  <si>
    <t>LEVYING DISTRICT:</t>
  </si>
  <si>
    <t>Parkersburg</t>
  </si>
  <si>
    <t>Vienna</t>
  </si>
  <si>
    <t>Williamstown</t>
  </si>
  <si>
    <t>North Hills</t>
  </si>
  <si>
    <t>Country Districts</t>
  </si>
  <si>
    <t>TO USE THIS CALCULATOR, INPUT THE FAIR MARKET VALUE OF THE PROPERTY INTO THE COLUMN THAT MATCHES THE DISTRICT WHERE THE PROPERTY IS LOCATED. AMOUNTS FOR HALF YEAR WILL FILL AUTOMATICALLY.</t>
  </si>
  <si>
    <t>ESTIMATED TAX CALCULATOR LEVY RATE FOR 2026</t>
  </si>
  <si>
    <t xml:space="preserve"> VIENNA</t>
  </si>
  <si>
    <t>DISTRICTS</t>
  </si>
  <si>
    <t>MUNICIPALITIES</t>
  </si>
  <si>
    <t>TERMS</t>
  </si>
  <si>
    <t>CLAY</t>
  </si>
  <si>
    <t>PARKERSBURG CITY</t>
  </si>
  <si>
    <t>NADA Value</t>
  </si>
  <si>
    <t>National Automotive Dealers Association Value. Can be found on Tax Inquiry and Statements, or Online at www.nada.org/consumer-vehicle-values</t>
  </si>
  <si>
    <t>HARRIS</t>
  </si>
  <si>
    <t>LUBECK</t>
  </si>
  <si>
    <t xml:space="preserve">WILLIAMSTOWN </t>
  </si>
  <si>
    <t>PARKERSBURG DISTRICT</t>
  </si>
  <si>
    <t>Fair market Value</t>
  </si>
  <si>
    <t>The price at which an asset would sell in an open and competitive market where both buyer and seller are informed, willing, and not under duress.</t>
  </si>
  <si>
    <t>SLATE</t>
  </si>
  <si>
    <t>STEELE</t>
  </si>
  <si>
    <t>Classes</t>
  </si>
  <si>
    <t>Classes determine which rate a property is taxed at. To find out what your class is, you can look at your property statement, receipt, online (woodcountywv.com) on the tax inquiry, or under assessment inquiry.</t>
  </si>
  <si>
    <t>TYGART</t>
  </si>
  <si>
    <t>UNION</t>
  </si>
  <si>
    <t>WALKER</t>
  </si>
  <si>
    <t>WILLIAMS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</si>
</sst>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Aptos Narrow"/>
      <family val="2"/>
      <scheme val="minor"/>
    </font>
    <font>
      <sz val="11"/>
      <color theme="1"/>
      <name val="Aptos Narrow"/>
      <family val="2"/>
      <scheme val="minor"/>
    </font>
    <font>
      <sz val="11"/>
      <color rgb="FF9C0006"/>
      <name val="Aptos Narrow"/>
      <family val="2"/>
      <scheme val="minor"/>
    </font>
    <font>
      <sz val="11"/>
      <color theme="1"/>
      <name val="Calibri"/>
      <family val="2"/>
    </font>
    <font>
      <sz val="36"/>
      <color theme="0"/>
      <name val="Calibri"/>
      <family val="2"/>
    </font>
    <font>
      <b/>
      <sz val="18"/>
      <color theme="0"/>
      <name val="Calibri"/>
      <family val="2"/>
    </font>
    <font>
      <sz val="28"/>
      <color theme="0"/>
      <name val="Calibri"/>
      <family val="2"/>
    </font>
    <font>
      <sz val="16"/>
      <color theme="0"/>
      <name val="Calibri"/>
      <family val="2"/>
    </font>
    <font>
      <sz val="14"/>
      <color theme="0"/>
      <name val="Calibri"/>
      <family val="2"/>
    </font>
    <font>
      <sz val="11"/>
      <color theme="0"/>
      <name val="Calibri"/>
      <family val="2"/>
    </font>
    <font>
      <sz val="11"/>
      <name val="Calibri"/>
      <family val="2"/>
    </font>
    <font>
      <b/>
      <sz val="11"/>
      <color theme="1"/>
      <name val="Calibri"/>
      <family val="2"/>
    </font>
    <font>
      <b/>
      <sz val="11"/>
      <color theme="0"/>
      <name val="Calibri"/>
      <family val="2"/>
    </font>
    <font>
      <sz val="11"/>
      <color theme="0"/>
      <name val="Aptos Narrow"/>
      <family val="2"/>
      <scheme val="minor"/>
    </font>
    <font>
      <b/>
      <sz val="11"/>
      <name val="Calibri"/>
      <family val="2"/>
    </font>
    <font>
      <sz val="11"/>
      <name val="Aptos Narrow"/>
      <family val="2"/>
      <scheme val="minor"/>
    </font>
    <font>
      <b/>
      <sz val="11"/>
      <color theme="0"/>
      <name val="Aptos Narrow"/>
      <family val="2"/>
      <scheme val="minor"/>
    </font>
    <font>
      <b/>
      <sz val="11"/>
      <color theme="1"/>
      <name val="Aptos Narrow"/>
      <family val="2"/>
      <scheme val="minor"/>
    </font>
  </fonts>
  <fills count="8">
    <fill>
      <patternFill patternType="none"/>
    </fill>
    <fill>
      <patternFill patternType="gray125"/>
    </fill>
    <fill>
      <patternFill patternType="solid">
        <fgColor rgb="FFFFC7CE"/>
      </patternFill>
    </fill>
    <fill>
      <patternFill patternType="solid">
        <fgColor theme="0"/>
        <bgColor indexed="64"/>
      </patternFill>
    </fill>
    <fill>
      <patternFill patternType="solid">
        <fgColor rgb="FF990033"/>
        <bgColor indexed="64"/>
      </patternFill>
    </fill>
    <fill>
      <patternFill patternType="solid">
        <fgColor rgb="FFAC0039"/>
        <bgColor indexed="64"/>
      </patternFill>
    </fill>
    <fill>
      <patternFill patternType="solid">
        <fgColor rgb="FFC40041"/>
        <bgColor indexed="64"/>
      </patternFill>
    </fill>
    <fill>
      <patternFill patternType="solid">
        <fgColor rgb="FFFFC7CE"/>
        <bgColor indexed="64"/>
      </patternFill>
    </fill>
  </fills>
  <borders count="39">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s>
  <cellStyleXfs count="3">
    <xf numFmtId="0" fontId="0" fillId="0" borderId="0"/>
    <xf numFmtId="44" fontId="1" fillId="0" borderId="0" applyFont="0" applyFill="0" applyBorder="0" applyAlignment="0" applyProtection="0"/>
    <xf numFmtId="0" fontId="2" fillId="2" borderId="0" applyNumberFormat="0" applyBorder="0" applyAlignment="0" applyProtection="0"/>
  </cellStyleXfs>
  <cellXfs count="128">
    <xf numFmtId="0" fontId="0" fillId="0" borderId="0" xfId="0"/>
    <xf numFmtId="0" fontId="4" fillId="4" borderId="6" xfId="0" applyFont="1" applyFill="1" applyBorder="1" applyAlignment="1">
      <alignment horizontal="center" vertical="center"/>
    </xf>
    <xf numFmtId="0" fontId="7" fillId="5" borderId="6" xfId="0" applyFont="1" applyFill="1" applyBorder="1" applyAlignment="1">
      <alignment horizontal="center" vertical="center"/>
    </xf>
    <xf numFmtId="0" fontId="8" fillId="6" borderId="10" xfId="0" applyFont="1" applyFill="1" applyBorder="1" applyAlignment="1">
      <alignment horizontal="center" vertical="center" wrapText="1"/>
    </xf>
    <xf numFmtId="0" fontId="8" fillId="6" borderId="10" xfId="0" applyFont="1" applyFill="1" applyBorder="1" applyAlignment="1">
      <alignment horizontal="center" vertical="center"/>
    </xf>
    <xf numFmtId="0" fontId="9" fillId="4" borderId="7" xfId="0" applyFont="1" applyFill="1" applyBorder="1" applyAlignment="1">
      <alignment horizontal="center" vertical="center"/>
    </xf>
    <xf numFmtId="0" fontId="10" fillId="2" borderId="12" xfId="2" applyFont="1" applyBorder="1" applyAlignment="1" applyProtection="1">
      <alignment horizontal="center" vertical="center"/>
      <protection locked="0"/>
    </xf>
    <xf numFmtId="0" fontId="10" fillId="2" borderId="13" xfId="2" applyFont="1" applyBorder="1" applyAlignment="1" applyProtection="1">
      <alignment horizontal="center" vertical="center"/>
      <protection locked="0"/>
    </xf>
    <xf numFmtId="0" fontId="10" fillId="2" borderId="14" xfId="2" applyFont="1" applyBorder="1" applyAlignment="1" applyProtection="1">
      <alignment horizontal="center" vertical="center"/>
      <protection locked="0"/>
    </xf>
    <xf numFmtId="0" fontId="9" fillId="4" borderId="3" xfId="0" applyFont="1" applyFill="1" applyBorder="1" applyAlignment="1">
      <alignment horizontal="center" vertical="center"/>
    </xf>
    <xf numFmtId="44" fontId="10" fillId="2" borderId="18" xfId="2" quotePrefix="1" applyNumberFormat="1" applyFont="1" applyBorder="1" applyProtection="1"/>
    <xf numFmtId="44" fontId="10" fillId="2" borderId="19" xfId="2" quotePrefix="1" applyNumberFormat="1" applyFont="1" applyBorder="1" applyProtection="1"/>
    <xf numFmtId="44" fontId="10" fillId="2" borderId="20" xfId="2" quotePrefix="1" applyNumberFormat="1" applyFont="1" applyBorder="1" applyProtection="1"/>
    <xf numFmtId="0" fontId="10" fillId="7" borderId="13" xfId="2" applyFont="1" applyFill="1" applyBorder="1" applyAlignment="1" applyProtection="1">
      <alignment horizontal="center" vertical="center"/>
      <protection locked="0"/>
    </xf>
    <xf numFmtId="0" fontId="3"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44" fontId="3" fillId="0" borderId="20" xfId="1" applyFont="1" applyBorder="1" applyAlignment="1">
      <alignment horizontal="center" vertical="center" wrapText="1"/>
    </xf>
    <xf numFmtId="44" fontId="3" fillId="0" borderId="17" xfId="1" applyFont="1" applyBorder="1" applyAlignment="1">
      <alignment horizontal="center" vertical="center" wrapText="1"/>
    </xf>
    <xf numFmtId="0" fontId="3" fillId="0" borderId="12" xfId="0" applyFont="1" applyBorder="1" applyAlignment="1">
      <alignment horizontal="center" vertical="center" wrapText="1"/>
    </xf>
    <xf numFmtId="0" fontId="3" fillId="0" borderId="14" xfId="1" applyNumberFormat="1" applyFont="1" applyBorder="1" applyAlignment="1">
      <alignment horizontal="center" vertical="center" wrapText="1"/>
    </xf>
    <xf numFmtId="0" fontId="3" fillId="0" borderId="22" xfId="0" applyFont="1" applyBorder="1" applyAlignment="1">
      <alignment horizontal="center" vertical="center" wrapText="1"/>
    </xf>
    <xf numFmtId="0" fontId="3" fillId="7" borderId="15" xfId="0" applyFont="1" applyFill="1" applyBorder="1" applyAlignment="1">
      <alignment horizontal="center" vertical="center" wrapText="1"/>
    </xf>
    <xf numFmtId="44" fontId="3" fillId="7" borderId="17" xfId="1" applyFont="1" applyFill="1" applyBorder="1" applyAlignment="1">
      <alignment horizontal="center" vertical="center" wrapText="1"/>
    </xf>
    <xf numFmtId="0" fontId="3" fillId="7" borderId="23" xfId="0" applyFont="1" applyFill="1" applyBorder="1" applyAlignment="1">
      <alignment horizontal="center" vertical="center" wrapText="1"/>
    </xf>
    <xf numFmtId="0" fontId="11" fillId="3" borderId="7"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9" fillId="4" borderId="3" xfId="0" quotePrefix="1" applyFont="1" applyFill="1" applyBorder="1" applyAlignment="1">
      <alignment horizontal="center" vertical="center" wrapText="1"/>
    </xf>
    <xf numFmtId="44" fontId="9" fillId="4" borderId="4" xfId="1" quotePrefix="1" applyFont="1" applyFill="1" applyBorder="1" applyAlignment="1">
      <alignment horizontal="center" vertical="center" wrapText="1"/>
    </xf>
    <xf numFmtId="0" fontId="9" fillId="4" borderId="3" xfId="0" applyFont="1" applyFill="1" applyBorder="1" applyAlignment="1">
      <alignment horizontal="center" vertical="center" wrapText="1"/>
    </xf>
    <xf numFmtId="44" fontId="9" fillId="4" borderId="4" xfId="1" applyFont="1" applyFill="1" applyBorder="1" applyAlignment="1">
      <alignment horizontal="center" vertical="center" wrapText="1"/>
    </xf>
    <xf numFmtId="0" fontId="0" fillId="0" borderId="0" xfId="0" applyAlignment="1">
      <alignment vertical="center" wrapText="1"/>
    </xf>
    <xf numFmtId="0" fontId="15" fillId="0" borderId="0" xfId="0" applyFont="1"/>
    <xf numFmtId="0" fontId="10" fillId="0" borderId="0" xfId="1" applyNumberFormat="1" applyFont="1" applyFill="1" applyBorder="1" applyAlignment="1">
      <alignment horizontal="center" vertical="center" wrapText="1"/>
    </xf>
    <xf numFmtId="44" fontId="10" fillId="7" borderId="16" xfId="1" applyFont="1" applyFill="1" applyBorder="1" applyAlignment="1">
      <alignment horizontal="center" vertical="center" wrapText="1"/>
    </xf>
    <xf numFmtId="44" fontId="10" fillId="7" borderId="17" xfId="1" applyFont="1" applyFill="1" applyBorder="1" applyAlignment="1">
      <alignment horizontal="center" vertical="center" wrapText="1"/>
    </xf>
    <xf numFmtId="44" fontId="10" fillId="3" borderId="16" xfId="1" applyFont="1" applyFill="1" applyBorder="1" applyAlignment="1">
      <alignment horizontal="center" vertical="center" wrapText="1"/>
    </xf>
    <xf numFmtId="44" fontId="10" fillId="3" borderId="19" xfId="1" applyFont="1" applyFill="1" applyBorder="1" applyAlignment="1">
      <alignment horizontal="center" vertical="center" wrapText="1"/>
    </xf>
    <xf numFmtId="0" fontId="9" fillId="6" borderId="33" xfId="1" applyNumberFormat="1" applyFont="1" applyFill="1" applyBorder="1" applyAlignment="1">
      <alignment horizontal="center" vertical="center" wrapText="1"/>
    </xf>
    <xf numFmtId="0" fontId="9" fillId="6" borderId="34" xfId="1" applyNumberFormat="1" applyFont="1" applyFill="1" applyBorder="1" applyAlignment="1">
      <alignment horizontal="center" vertical="center" wrapText="1"/>
    </xf>
    <xf numFmtId="44" fontId="10" fillId="7" borderId="13" xfId="1" applyFont="1" applyFill="1" applyBorder="1" applyAlignment="1">
      <alignment horizontal="center" vertical="center" wrapText="1"/>
    </xf>
    <xf numFmtId="44" fontId="10" fillId="3" borderId="13" xfId="1" applyFont="1" applyFill="1" applyBorder="1" applyAlignment="1">
      <alignment horizontal="center" vertical="center" wrapText="1"/>
    </xf>
    <xf numFmtId="44" fontId="10" fillId="3" borderId="14" xfId="1" applyFont="1" applyFill="1" applyBorder="1" applyAlignment="1">
      <alignment horizontal="center" vertical="center" wrapText="1"/>
    </xf>
    <xf numFmtId="0" fontId="14" fillId="0" borderId="0" xfId="0" applyFont="1" applyAlignment="1">
      <alignment vertical="center" wrapText="1"/>
    </xf>
    <xf numFmtId="0" fontId="10" fillId="0" borderId="0" xfId="0" applyFont="1" applyAlignment="1">
      <alignment vertical="center" wrapText="1"/>
    </xf>
    <xf numFmtId="0" fontId="10" fillId="0" borderId="0" xfId="0" applyFont="1" applyAlignment="1">
      <alignment horizontal="center" vertical="center" wrapText="1"/>
    </xf>
    <xf numFmtId="0" fontId="13" fillId="5" borderId="6" xfId="0" applyFont="1" applyFill="1" applyBorder="1" applyAlignment="1">
      <alignment horizontal="center" vertical="center"/>
    </xf>
    <xf numFmtId="0" fontId="9" fillId="6" borderId="32" xfId="0" applyFont="1" applyFill="1" applyBorder="1" applyAlignment="1">
      <alignment horizontal="center" vertical="center" wrapText="1"/>
    </xf>
    <xf numFmtId="0" fontId="9" fillId="6" borderId="33" xfId="0" applyFont="1" applyFill="1" applyBorder="1" applyAlignment="1">
      <alignment horizontal="center" vertical="center" wrapText="1"/>
    </xf>
    <xf numFmtId="0" fontId="13" fillId="6" borderId="35" xfId="0" applyFont="1" applyFill="1" applyBorder="1" applyAlignment="1">
      <alignment horizontal="center" vertical="center"/>
    </xf>
    <xf numFmtId="0" fontId="13" fillId="6" borderId="37" xfId="0" applyFont="1" applyFill="1" applyBorder="1" applyAlignment="1">
      <alignment horizontal="center" vertical="center"/>
    </xf>
    <xf numFmtId="0" fontId="13" fillId="6" borderId="36" xfId="0" applyFont="1" applyFill="1" applyBorder="1" applyAlignment="1">
      <alignment horizontal="center" vertical="center"/>
    </xf>
    <xf numFmtId="0" fontId="14" fillId="0" borderId="0" xfId="0" applyFont="1" applyAlignment="1">
      <alignment horizontal="center" vertical="center" wrapText="1"/>
    </xf>
    <xf numFmtId="44" fontId="14" fillId="3" borderId="12" xfId="1" quotePrefix="1" applyFont="1" applyFill="1" applyBorder="1" applyAlignment="1">
      <alignment horizontal="center" vertical="center" wrapText="1"/>
    </xf>
    <xf numFmtId="44" fontId="14" fillId="7" borderId="15" xfId="1" quotePrefix="1" applyFont="1" applyFill="1" applyBorder="1" applyAlignment="1">
      <alignment horizontal="center" vertical="center" wrapText="1"/>
    </xf>
    <xf numFmtId="44" fontId="10" fillId="3" borderId="18" xfId="1" quotePrefix="1" applyFont="1" applyFill="1" applyBorder="1" applyAlignment="1">
      <alignment horizontal="center" vertical="center" wrapText="1"/>
    </xf>
    <xf numFmtId="0" fontId="0" fillId="0" borderId="21" xfId="0" applyBorder="1"/>
    <xf numFmtId="0" fontId="0" fillId="0" borderId="5" xfId="0" applyBorder="1"/>
    <xf numFmtId="0" fontId="0" fillId="0" borderId="38" xfId="0" applyBorder="1" applyAlignment="1">
      <alignment horizontal="center"/>
    </xf>
    <xf numFmtId="0" fontId="0" fillId="0" borderId="11" xfId="0" applyBorder="1" applyAlignment="1">
      <alignment horizontal="center"/>
    </xf>
    <xf numFmtId="0" fontId="0" fillId="0" borderId="0" xfId="0" applyAlignment="1">
      <alignment horizontal="center"/>
    </xf>
    <xf numFmtId="0" fontId="17" fillId="0" borderId="0" xfId="0" applyFont="1" applyAlignment="1">
      <alignment horizontal="center"/>
    </xf>
    <xf numFmtId="0" fontId="0" fillId="0" borderId="3" xfId="0" applyBorder="1"/>
    <xf numFmtId="0" fontId="0" fillId="0" borderId="4" xfId="0" applyBorder="1"/>
    <xf numFmtId="0" fontId="16" fillId="6" borderId="6" xfId="0" applyFont="1" applyFill="1" applyBorder="1" applyAlignment="1">
      <alignment horizontal="center"/>
    </xf>
    <xf numFmtId="44" fontId="10" fillId="7" borderId="19" xfId="1" quotePrefix="1" applyFont="1" applyFill="1" applyBorder="1" applyAlignment="1">
      <alignment horizontal="center" vertical="center" wrapText="1"/>
    </xf>
    <xf numFmtId="44" fontId="3" fillId="3" borderId="15" xfId="1" quotePrefix="1" applyFont="1" applyFill="1" applyBorder="1" applyAlignment="1" applyProtection="1">
      <alignment horizontal="center" vertical="center"/>
    </xf>
    <xf numFmtId="44" fontId="3" fillId="3" borderId="16" xfId="1" quotePrefix="1" applyFont="1" applyFill="1" applyBorder="1" applyAlignment="1" applyProtection="1">
      <alignment horizontal="center" vertical="center"/>
    </xf>
    <xf numFmtId="44" fontId="3" fillId="3" borderId="17" xfId="1" quotePrefix="1" applyFont="1" applyFill="1" applyBorder="1" applyAlignment="1" applyProtection="1">
      <alignment horizontal="center" vertical="center"/>
    </xf>
    <xf numFmtId="44" fontId="9" fillId="4" borderId="3" xfId="1" quotePrefix="1" applyFont="1" applyFill="1" applyBorder="1" applyAlignment="1">
      <alignment horizontal="center" vertical="center" wrapText="1"/>
    </xf>
    <xf numFmtId="44" fontId="9" fillId="4" borderId="3" xfId="1" applyFont="1" applyFill="1"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21"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5" fillId="4" borderId="7" xfId="0" applyFont="1" applyFill="1" applyBorder="1" applyAlignment="1">
      <alignment horizontal="center" vertical="center"/>
    </xf>
    <xf numFmtId="0" fontId="5" fillId="4" borderId="8" xfId="0" applyFont="1" applyFill="1" applyBorder="1" applyAlignment="1">
      <alignment horizontal="center" vertical="center"/>
    </xf>
    <xf numFmtId="0" fontId="5" fillId="4" borderId="9" xfId="0" applyFont="1" applyFill="1" applyBorder="1" applyAlignment="1">
      <alignment horizontal="center" vertical="center"/>
    </xf>
    <xf numFmtId="0" fontId="6" fillId="4" borderId="10" xfId="0" applyFont="1" applyFill="1" applyBorder="1" applyAlignment="1">
      <alignment horizontal="center" textRotation="45"/>
    </xf>
    <xf numFmtId="0" fontId="6" fillId="4" borderId="11" xfId="0" applyFont="1" applyFill="1" applyBorder="1" applyAlignment="1">
      <alignment horizontal="center" textRotation="45"/>
    </xf>
    <xf numFmtId="0" fontId="7" fillId="5" borderId="7" xfId="0" applyFont="1" applyFill="1" applyBorder="1" applyAlignment="1">
      <alignment horizontal="center" vertical="center"/>
    </xf>
    <xf numFmtId="0" fontId="7" fillId="5" borderId="8" xfId="0" applyFont="1" applyFill="1" applyBorder="1" applyAlignment="1">
      <alignment horizontal="center" vertical="center"/>
    </xf>
    <xf numFmtId="0" fontId="7" fillId="5" borderId="9" xfId="0" applyFont="1" applyFill="1" applyBorder="1" applyAlignment="1">
      <alignment horizontal="center" vertical="center"/>
    </xf>
    <xf numFmtId="0" fontId="0" fillId="0" borderId="10" xfId="0" applyBorder="1" applyAlignment="1">
      <alignment horizontal="center" vertical="center"/>
    </xf>
    <xf numFmtId="0" fontId="0" fillId="0" borderId="38"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wrapText="1"/>
    </xf>
    <xf numFmtId="0" fontId="0" fillId="0" borderId="38" xfId="0" applyBorder="1" applyAlignment="1">
      <alignment horizontal="center" wrapText="1"/>
    </xf>
    <xf numFmtId="0" fontId="0" fillId="0" borderId="11" xfId="0" applyBorder="1" applyAlignment="1">
      <alignment horizontal="center" wrapText="1"/>
    </xf>
    <xf numFmtId="0" fontId="16" fillId="6" borderId="7" xfId="0" applyFont="1" applyFill="1" applyBorder="1" applyAlignment="1">
      <alignment horizontal="center"/>
    </xf>
    <xf numFmtId="0" fontId="16" fillId="6" borderId="9" xfId="0" applyFont="1" applyFill="1" applyBorder="1" applyAlignment="1">
      <alignment horizontal="center"/>
    </xf>
    <xf numFmtId="0" fontId="13" fillId="6" borderId="1" xfId="0" applyFont="1" applyFill="1" applyBorder="1" applyAlignment="1">
      <alignment horizontal="center"/>
    </xf>
    <xf numFmtId="0" fontId="13" fillId="6" borderId="2" xfId="0" applyFont="1" applyFill="1" applyBorder="1" applyAlignment="1">
      <alignment horizontal="center"/>
    </xf>
    <xf numFmtId="0" fontId="0" fillId="0" borderId="2" xfId="0" applyBorder="1" applyAlignment="1">
      <alignment horizontal="center" wrapText="1"/>
    </xf>
    <xf numFmtId="0" fontId="0" fillId="0" borderId="5" xfId="0" applyBorder="1" applyAlignment="1">
      <alignment horizontal="center" wrapText="1"/>
    </xf>
    <xf numFmtId="0" fontId="0" fillId="0" borderId="4" xfId="0" applyBorder="1" applyAlignment="1">
      <alignment horizontal="center" wrapText="1"/>
    </xf>
    <xf numFmtId="0" fontId="0" fillId="0" borderId="5" xfId="0" applyBorder="1" applyAlignment="1">
      <alignment horizontal="left" vertical="top" wrapText="1"/>
    </xf>
    <xf numFmtId="0" fontId="0" fillId="0" borderId="4" xfId="0" applyBorder="1" applyAlignment="1">
      <alignment horizontal="left" vertical="top"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44" fontId="10" fillId="0" borderId="32" xfId="1" applyFont="1" applyFill="1" applyBorder="1" applyAlignment="1">
      <alignment horizontal="center" vertical="center" wrapText="1"/>
    </xf>
    <xf numFmtId="44" fontId="10" fillId="0" borderId="34" xfId="1" applyFont="1" applyFill="1" applyBorder="1" applyAlignment="1">
      <alignment horizontal="center" vertical="center" wrapText="1"/>
    </xf>
    <xf numFmtId="0" fontId="14" fillId="7" borderId="32" xfId="0" applyFont="1" applyFill="1" applyBorder="1" applyAlignment="1">
      <alignment horizontal="center" vertical="center" wrapText="1"/>
    </xf>
    <xf numFmtId="0" fontId="14" fillId="7" borderId="33" xfId="0" applyFont="1" applyFill="1" applyBorder="1" applyAlignment="1">
      <alignment horizontal="center" vertical="center" wrapText="1"/>
    </xf>
    <xf numFmtId="0" fontId="14" fillId="7" borderId="34"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3" fillId="0" borderId="3"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2" fontId="3" fillId="0" borderId="3" xfId="1" applyNumberFormat="1" applyFont="1" applyBorder="1" applyAlignment="1" applyProtection="1">
      <alignment horizontal="center" vertical="center" wrapText="1"/>
      <protection locked="0"/>
    </xf>
    <xf numFmtId="2" fontId="3" fillId="0" borderId="4" xfId="1" applyNumberFormat="1" applyFont="1" applyBorder="1" applyAlignment="1" applyProtection="1">
      <alignment horizontal="center" vertical="center" wrapText="1"/>
      <protection locked="0"/>
    </xf>
    <xf numFmtId="0" fontId="12" fillId="4" borderId="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 xfId="0" applyFont="1" applyFill="1" applyBorder="1" applyAlignment="1">
      <alignment horizontal="center" vertical="center" wrapText="1"/>
    </xf>
  </cellXfs>
  <cellStyles count="3">
    <cellStyle name="Bad" xfId="2" builtinId="27"/>
    <cellStyle name="Currency" xfId="1" builtinId="4"/>
    <cellStyle name="Normal" xfId="0" builtinId="0"/>
  </cellStyles>
  <dxfs count="0"/>
  <tableStyles count="0" defaultTableStyle="TableStyleMedium2" defaultPivotStyle="PivotStyleLight16"/>
  <colors>
    <mruColors>
      <color rgb="FFC40041"/>
      <color rgb="FF990033"/>
      <color rgb="FFFFC7CE"/>
      <color rgb="FFAC0039"/>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3ECEA-1BE2-403D-81FE-F5B881D7499F}">
  <sheetPr>
    <tabColor rgb="FF990033"/>
  </sheetPr>
  <dimension ref="B1:I18"/>
  <sheetViews>
    <sheetView showGridLines="0" showRowColHeaders="0" zoomScale="150" zoomScaleNormal="150" workbookViewId="0">
      <selection activeCell="H19" sqref="H19"/>
    </sheetView>
  </sheetViews>
  <sheetFormatPr defaultRowHeight="15" x14ac:dyDescent="0.25"/>
  <cols>
    <col min="3" max="3" width="22" customWidth="1"/>
    <col min="5" max="5" width="23.5703125" customWidth="1"/>
    <col min="8" max="8" width="18.42578125" customWidth="1"/>
    <col min="9" max="9" width="45.85546875" customWidth="1"/>
  </cols>
  <sheetData>
    <row r="1" spans="2:9" ht="15.75" thickBot="1" x14ac:dyDescent="0.3"/>
    <row r="2" spans="2:9" ht="15.75" thickBot="1" x14ac:dyDescent="0.3">
      <c r="B2" s="96" t="s">
        <v>46</v>
      </c>
      <c r="C2" s="97"/>
      <c r="E2" s="69" t="s">
        <v>47</v>
      </c>
      <c r="H2" s="98" t="s">
        <v>48</v>
      </c>
      <c r="I2" s="99"/>
    </row>
    <row r="3" spans="2:9" ht="15" customHeight="1" x14ac:dyDescent="0.25">
      <c r="B3" s="61">
        <v>1</v>
      </c>
      <c r="C3" s="62" t="s">
        <v>49</v>
      </c>
      <c r="E3" s="63" t="s">
        <v>50</v>
      </c>
      <c r="H3" s="90" t="s">
        <v>51</v>
      </c>
      <c r="I3" s="100" t="s">
        <v>52</v>
      </c>
    </row>
    <row r="4" spans="2:9" x14ac:dyDescent="0.25">
      <c r="B4" s="61">
        <v>2</v>
      </c>
      <c r="C4" s="62" t="s">
        <v>53</v>
      </c>
      <c r="E4" s="63" t="s">
        <v>11</v>
      </c>
      <c r="H4" s="91"/>
      <c r="I4" s="101"/>
    </row>
    <row r="5" spans="2:9" ht="15.75" thickBot="1" x14ac:dyDescent="0.3">
      <c r="B5" s="61">
        <v>3</v>
      </c>
      <c r="C5" s="62" t="s">
        <v>54</v>
      </c>
      <c r="E5" s="63" t="s">
        <v>55</v>
      </c>
      <c r="H5" s="92"/>
      <c r="I5" s="102"/>
    </row>
    <row r="6" spans="2:9" ht="15.75" thickBot="1" x14ac:dyDescent="0.3">
      <c r="B6" s="61">
        <v>4</v>
      </c>
      <c r="C6" s="62" t="s">
        <v>56</v>
      </c>
      <c r="E6" s="64" t="s">
        <v>13</v>
      </c>
      <c r="H6" s="90" t="s">
        <v>57</v>
      </c>
      <c r="I6" s="103" t="s">
        <v>58</v>
      </c>
    </row>
    <row r="7" spans="2:9" ht="15.75" thickBot="1" x14ac:dyDescent="0.3">
      <c r="B7" s="61">
        <v>5</v>
      </c>
      <c r="C7" s="62" t="s">
        <v>50</v>
      </c>
      <c r="E7" s="65"/>
      <c r="H7" s="91"/>
      <c r="I7" s="103"/>
    </row>
    <row r="8" spans="2:9" ht="15.75" thickBot="1" x14ac:dyDescent="0.3">
      <c r="B8" s="61">
        <v>6</v>
      </c>
      <c r="C8" s="62" t="s">
        <v>59</v>
      </c>
      <c r="D8" s="66"/>
      <c r="E8" s="69" t="s">
        <v>5</v>
      </c>
      <c r="F8" s="66"/>
      <c r="H8" s="92"/>
      <c r="I8" s="104"/>
    </row>
    <row r="9" spans="2:9" ht="15" customHeight="1" x14ac:dyDescent="0.25">
      <c r="B9" s="61">
        <v>7</v>
      </c>
      <c r="C9" s="62" t="s">
        <v>60</v>
      </c>
      <c r="E9" s="63" t="s">
        <v>49</v>
      </c>
      <c r="H9" s="90" t="s">
        <v>61</v>
      </c>
      <c r="I9" s="93" t="s">
        <v>62</v>
      </c>
    </row>
    <row r="10" spans="2:9" x14ac:dyDescent="0.25">
      <c r="B10" s="61">
        <v>8</v>
      </c>
      <c r="C10" s="62" t="s">
        <v>63</v>
      </c>
      <c r="E10" s="63" t="s">
        <v>53</v>
      </c>
      <c r="H10" s="91"/>
      <c r="I10" s="94"/>
    </row>
    <row r="11" spans="2:9" x14ac:dyDescent="0.25">
      <c r="B11" s="61">
        <v>9</v>
      </c>
      <c r="C11" s="62" t="s">
        <v>64</v>
      </c>
      <c r="E11" s="63" t="s">
        <v>54</v>
      </c>
      <c r="H11" s="91"/>
      <c r="I11" s="94"/>
    </row>
    <row r="12" spans="2:9" x14ac:dyDescent="0.25">
      <c r="B12" s="61">
        <v>10</v>
      </c>
      <c r="C12" s="62" t="s">
        <v>11</v>
      </c>
      <c r="E12" s="63" t="s">
        <v>56</v>
      </c>
      <c r="H12" s="91"/>
      <c r="I12" s="94"/>
    </row>
    <row r="13" spans="2:9" ht="15.75" thickBot="1" x14ac:dyDescent="0.3">
      <c r="B13" s="61">
        <v>11</v>
      </c>
      <c r="C13" s="62" t="s">
        <v>65</v>
      </c>
      <c r="E13" s="63" t="s">
        <v>59</v>
      </c>
      <c r="H13" s="92"/>
      <c r="I13" s="95"/>
    </row>
    <row r="14" spans="2:9" x14ac:dyDescent="0.25">
      <c r="B14" s="61">
        <v>12</v>
      </c>
      <c r="C14" s="62" t="s">
        <v>66</v>
      </c>
      <c r="E14" s="63" t="s">
        <v>60</v>
      </c>
    </row>
    <row r="15" spans="2:9" x14ac:dyDescent="0.25">
      <c r="B15" s="61">
        <v>13</v>
      </c>
      <c r="C15" s="62" t="s">
        <v>12</v>
      </c>
      <c r="E15" s="63" t="s">
        <v>63</v>
      </c>
    </row>
    <row r="16" spans="2:9" ht="15.75" thickBot="1" x14ac:dyDescent="0.3">
      <c r="B16" s="67">
        <v>14</v>
      </c>
      <c r="C16" s="68" t="s">
        <v>13</v>
      </c>
      <c r="E16" s="63" t="s">
        <v>64</v>
      </c>
    </row>
    <row r="17" spans="5:5" x14ac:dyDescent="0.25">
      <c r="E17" s="63" t="s">
        <v>65</v>
      </c>
    </row>
    <row r="18" spans="5:5" ht="15.75" thickBot="1" x14ac:dyDescent="0.3">
      <c r="E18" s="64" t="s">
        <v>66</v>
      </c>
    </row>
  </sheetData>
  <sheetProtection algorithmName="SHA-512" hashValue="NAmlRvPx9rV1BlN2BOJRQUEkeaZXDpk84pPNw30r/akK2Y0yiSBMwLv7sL4SgVPSWOoBD5bIbbgEb+NxBLZVhQ==" saltValue="Ul2/MO49FP5GTkvjs4b8mQ==" spinCount="100000" sheet="1" objects="1" scenarios="1" selectLockedCells="1"/>
  <mergeCells count="8">
    <mergeCell ref="H9:H13"/>
    <mergeCell ref="I9:I13"/>
    <mergeCell ref="B2:C2"/>
    <mergeCell ref="H2:I2"/>
    <mergeCell ref="H3:H5"/>
    <mergeCell ref="I3:I5"/>
    <mergeCell ref="H6:H8"/>
    <mergeCell ref="I6:I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D1B25-A138-4BEC-9CA6-66AE55041AF7}">
  <sheetPr>
    <tabColor rgb="FF990033"/>
  </sheetPr>
  <dimension ref="B1:G11"/>
  <sheetViews>
    <sheetView showGridLines="0" showRowColHeaders="0" tabSelected="1" zoomScaleNormal="100" workbookViewId="0">
      <selection activeCell="C5" sqref="C5"/>
    </sheetView>
  </sheetViews>
  <sheetFormatPr defaultColWidth="21" defaultRowHeight="37.5" customHeight="1" x14ac:dyDescent="0.25"/>
  <sheetData>
    <row r="1" spans="2:7" ht="37.5" customHeight="1" thickBot="1" x14ac:dyDescent="0.3"/>
    <row r="2" spans="2:7" ht="37.5" customHeight="1" thickBot="1" x14ac:dyDescent="0.3">
      <c r="B2" s="1">
        <v>2026</v>
      </c>
      <c r="C2" s="82" t="s">
        <v>26</v>
      </c>
      <c r="D2" s="83"/>
      <c r="E2" s="83"/>
      <c r="F2" s="83"/>
      <c r="G2" s="84"/>
    </row>
    <row r="3" spans="2:7" ht="37.5" customHeight="1" thickBot="1" x14ac:dyDescent="0.3">
      <c r="B3" s="85" t="s">
        <v>2</v>
      </c>
      <c r="C3" s="2" t="s">
        <v>0</v>
      </c>
      <c r="D3" s="87" t="s">
        <v>1</v>
      </c>
      <c r="E3" s="88"/>
      <c r="F3" s="88"/>
      <c r="G3" s="89"/>
    </row>
    <row r="4" spans="2:7" ht="37.5" customHeight="1" thickBot="1" x14ac:dyDescent="0.3">
      <c r="B4" s="86"/>
      <c r="C4" s="3" t="s">
        <v>5</v>
      </c>
      <c r="D4" s="3" t="s">
        <v>10</v>
      </c>
      <c r="E4" s="4" t="s">
        <v>45</v>
      </c>
      <c r="F4" s="3" t="s">
        <v>12</v>
      </c>
      <c r="G4" s="3" t="s">
        <v>13</v>
      </c>
    </row>
    <row r="5" spans="2:7" ht="37.5" customHeight="1" thickBot="1" x14ac:dyDescent="0.3">
      <c r="B5" s="5" t="s">
        <v>6</v>
      </c>
      <c r="C5" s="6"/>
      <c r="D5" s="7"/>
      <c r="E5" s="7"/>
      <c r="F5" s="13"/>
      <c r="G5" s="8"/>
    </row>
    <row r="6" spans="2:7" ht="37.5" customHeight="1" thickBot="1" x14ac:dyDescent="0.3">
      <c r="B6" s="5" t="s">
        <v>3</v>
      </c>
      <c r="C6" s="71">
        <f>C7/2</f>
        <v>0</v>
      </c>
      <c r="D6" s="72">
        <f>D7/2</f>
        <v>0</v>
      </c>
      <c r="E6" s="72">
        <f>E7/2</f>
        <v>0</v>
      </c>
      <c r="F6" s="72">
        <f>F7/2</f>
        <v>0</v>
      </c>
      <c r="G6" s="73">
        <f>G7/2</f>
        <v>0</v>
      </c>
    </row>
    <row r="7" spans="2:7" ht="37.5" customHeight="1" thickBot="1" x14ac:dyDescent="0.3">
      <c r="B7" s="9" t="s">
        <v>4</v>
      </c>
      <c r="C7" s="10">
        <f>(C5*60%)*2.3724%</f>
        <v>0</v>
      </c>
      <c r="D7" s="11">
        <f>(D5*60%)*3.12232%</f>
        <v>0</v>
      </c>
      <c r="E7" s="11">
        <f>(E5*60%)*3.0864%</f>
        <v>0</v>
      </c>
      <c r="F7" s="11">
        <f>(F5*60%)*2.8724%</f>
        <v>0</v>
      </c>
      <c r="G7" s="12">
        <f>(G5*60%)*2.8596%</f>
        <v>0</v>
      </c>
    </row>
    <row r="8" spans="2:7" ht="37.5" customHeight="1" thickBot="1" x14ac:dyDescent="0.3"/>
    <row r="9" spans="2:7" ht="37.5" customHeight="1" x14ac:dyDescent="0.25">
      <c r="B9" s="76" t="s">
        <v>7</v>
      </c>
      <c r="C9" s="77"/>
    </row>
    <row r="10" spans="2:7" ht="37.5" customHeight="1" x14ac:dyDescent="0.25">
      <c r="B10" s="78"/>
      <c r="C10" s="79"/>
    </row>
    <row r="11" spans="2:7" ht="37.5" customHeight="1" thickBot="1" x14ac:dyDescent="0.3">
      <c r="B11" s="80"/>
      <c r="C11" s="81"/>
    </row>
  </sheetData>
  <sheetProtection algorithmName="SHA-512" hashValue="6Za+mHo96gTis569Ol93oneoUUKA8cKsSD3JcIuJYd5SpRO1jd+1uqd5rvz0pPTwSeQNp2IuMHvJQEzrjGcmIg==" saltValue="pgzZD5KoYd2Ut/gupSitXw==" spinCount="100000" sheet="1" objects="1" scenarios="1" selectLockedCells="1"/>
  <mergeCells count="4">
    <mergeCell ref="B9:C11"/>
    <mergeCell ref="C2:G2"/>
    <mergeCell ref="B3:B4"/>
    <mergeCell ref="D3:G3"/>
  </mergeCells>
  <pageMargins left="0.7" right="0.7" top="0.75" bottom="0.75" header="0.3" footer="0.3"/>
  <pageSetup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F3900-A296-4790-B546-9B557E6833B1}">
  <sheetPr>
    <tabColor rgb="FFAC0039"/>
  </sheetPr>
  <dimension ref="B2:P16"/>
  <sheetViews>
    <sheetView showGridLines="0" showRowColHeaders="0" workbookViewId="0">
      <selection activeCell="J9" sqref="J9"/>
    </sheetView>
  </sheetViews>
  <sheetFormatPr defaultColWidth="14.28515625" defaultRowHeight="30" customHeight="1" x14ac:dyDescent="0.25"/>
  <cols>
    <col min="5" max="5" width="13.42578125" customWidth="1"/>
    <col min="6" max="6" width="19.7109375" customWidth="1"/>
    <col min="8" max="8" width="15.5703125" customWidth="1"/>
  </cols>
  <sheetData>
    <row r="2" spans="2:16" ht="30" customHeight="1" thickBot="1" x14ac:dyDescent="0.3">
      <c r="K2" s="48"/>
      <c r="L2" s="48"/>
      <c r="M2" s="48"/>
      <c r="N2" s="48"/>
      <c r="O2" s="48"/>
      <c r="P2" s="37"/>
    </row>
    <row r="3" spans="2:16" ht="30" customHeight="1" thickBot="1" x14ac:dyDescent="0.3">
      <c r="B3" s="76" t="s">
        <v>43</v>
      </c>
      <c r="C3" s="77"/>
      <c r="K3" s="49"/>
      <c r="L3" s="49"/>
      <c r="M3" s="49"/>
      <c r="N3" s="49"/>
      <c r="O3" s="49"/>
      <c r="P3" s="37"/>
    </row>
    <row r="4" spans="2:16" ht="30" customHeight="1" thickBot="1" x14ac:dyDescent="0.3">
      <c r="B4" s="78"/>
      <c r="C4" s="79"/>
      <c r="F4" s="116" t="s">
        <v>44</v>
      </c>
      <c r="G4" s="117"/>
      <c r="H4" s="117"/>
      <c r="I4" s="117"/>
      <c r="J4" s="117"/>
      <c r="K4" s="118"/>
      <c r="L4" s="50"/>
      <c r="M4" s="38"/>
      <c r="N4" s="50"/>
      <c r="O4" s="38"/>
      <c r="P4" s="37"/>
    </row>
    <row r="5" spans="2:16" ht="30" customHeight="1" thickBot="1" x14ac:dyDescent="0.3">
      <c r="B5" s="78"/>
      <c r="C5" s="79"/>
      <c r="F5" s="113" t="s">
        <v>33</v>
      </c>
      <c r="G5" s="114"/>
      <c r="H5" s="114"/>
      <c r="I5" s="115"/>
      <c r="J5" s="111"/>
      <c r="K5" s="112"/>
      <c r="L5" s="50"/>
      <c r="M5" s="38"/>
      <c r="N5" s="50"/>
      <c r="O5" s="38"/>
      <c r="P5" s="37"/>
    </row>
    <row r="6" spans="2:16" ht="30" customHeight="1" thickBot="1" x14ac:dyDescent="0.3">
      <c r="B6" s="80"/>
      <c r="C6" s="81"/>
      <c r="F6" s="51" t="s">
        <v>37</v>
      </c>
      <c r="G6" s="52" t="s">
        <v>38</v>
      </c>
      <c r="H6" s="53" t="s">
        <v>39</v>
      </c>
      <c r="I6" s="43" t="s">
        <v>40</v>
      </c>
      <c r="J6" s="53" t="s">
        <v>41</v>
      </c>
      <c r="K6" s="44" t="s">
        <v>42</v>
      </c>
      <c r="L6" s="50"/>
      <c r="M6" s="38"/>
      <c r="N6" s="50"/>
      <c r="O6" s="38"/>
      <c r="P6" s="37"/>
    </row>
    <row r="7" spans="2:16" ht="30" customHeight="1" thickBot="1" x14ac:dyDescent="0.3">
      <c r="B7" s="36"/>
      <c r="C7" s="36"/>
      <c r="F7" s="54" t="s">
        <v>34</v>
      </c>
      <c r="G7" s="58">
        <f>(J5*60%)*1.56116%/2</f>
        <v>0</v>
      </c>
      <c r="H7" s="45">
        <f>(J5*60%)*1.5432%/2</f>
        <v>0</v>
      </c>
      <c r="I7" s="46">
        <f>(J5*60%)*1.4362%/2</f>
        <v>0</v>
      </c>
      <c r="J7" s="45">
        <f>(J5*60%)*1.432%/2</f>
        <v>0</v>
      </c>
      <c r="K7" s="47">
        <f>(J5*60%)*1.1862%/2</f>
        <v>0</v>
      </c>
      <c r="L7" s="50"/>
      <c r="M7" s="38"/>
      <c r="N7" s="50"/>
      <c r="O7" s="38"/>
      <c r="P7" s="37"/>
    </row>
    <row r="8" spans="2:16" ht="30" customHeight="1" x14ac:dyDescent="0.25">
      <c r="B8" s="105" t="s">
        <v>32</v>
      </c>
      <c r="C8" s="106"/>
      <c r="F8" s="55" t="s">
        <v>35</v>
      </c>
      <c r="G8" s="59">
        <f>(J5*60%)*3.12232%/2</f>
        <v>0</v>
      </c>
      <c r="H8" s="41">
        <f>(J5*60%)*3.0864%/2</f>
        <v>0</v>
      </c>
      <c r="I8" s="39">
        <f>(J5*60%)*2.8724%/2</f>
        <v>0</v>
      </c>
      <c r="J8" s="41">
        <f>(J5*60%)*2.864%/2</f>
        <v>0</v>
      </c>
      <c r="K8" s="40">
        <f>(J5*60%)*2.3724%/2</f>
        <v>0</v>
      </c>
      <c r="L8" s="50"/>
      <c r="M8" s="38"/>
      <c r="N8" s="50"/>
      <c r="O8" s="38"/>
      <c r="P8" s="37"/>
    </row>
    <row r="9" spans="2:16" ht="30" customHeight="1" thickBot="1" x14ac:dyDescent="0.3">
      <c r="B9" s="107"/>
      <c r="C9" s="108"/>
      <c r="F9" s="56" t="s">
        <v>36</v>
      </c>
      <c r="G9" s="60">
        <f>IF(((J5*60%-20000)*1.56116%/2)&lt;0,0,((J5*0.6-20000)*1.56116%/2))</f>
        <v>0</v>
      </c>
      <c r="H9" s="70">
        <f>IF(((J5*60%-20000)*1.5432%/2)&lt;0,0,((J5*0.6-20000)*1.5432%/2))</f>
        <v>0</v>
      </c>
      <c r="I9" s="42">
        <f>IF(((J5*60%-20000)*1.4362%/2)&lt;0,0,((J5*0.6-20000)*1.4362%/2))</f>
        <v>0</v>
      </c>
      <c r="J9" s="70">
        <f>IF(((J5*60%-20000)*1.432%/2)&lt;0,0,((J5*0.6-20000)*1.432%/2))</f>
        <v>0</v>
      </c>
      <c r="K9" s="42">
        <f>IF(((J5*60%-20000)*1.1862%/2)&lt;0,0,((J5*0.6-20000)*1.1862%/2))</f>
        <v>0</v>
      </c>
      <c r="M9" s="38"/>
      <c r="N9" s="50"/>
      <c r="O9" s="38"/>
      <c r="P9" s="37"/>
    </row>
    <row r="10" spans="2:16" ht="30" customHeight="1" x14ac:dyDescent="0.25">
      <c r="B10" s="107"/>
      <c r="C10" s="108"/>
      <c r="F10" s="50"/>
      <c r="M10" s="38"/>
      <c r="N10" s="50"/>
      <c r="O10" s="38"/>
      <c r="P10" s="37"/>
    </row>
    <row r="11" spans="2:16" ht="30" customHeight="1" x14ac:dyDescent="0.25">
      <c r="B11" s="107"/>
      <c r="C11" s="108"/>
      <c r="E11" s="57"/>
      <c r="F11" s="50"/>
      <c r="K11" s="37"/>
      <c r="M11" s="38"/>
      <c r="N11" s="50"/>
      <c r="O11" s="38"/>
      <c r="P11" s="37"/>
    </row>
    <row r="12" spans="2:16" ht="30" customHeight="1" x14ac:dyDescent="0.25">
      <c r="B12" s="107"/>
      <c r="C12" s="108"/>
      <c r="E12" s="57"/>
      <c r="K12" s="37"/>
      <c r="M12" s="38"/>
      <c r="N12" s="50"/>
      <c r="O12" s="38"/>
      <c r="P12" s="37"/>
    </row>
    <row r="13" spans="2:16" ht="30" customHeight="1" x14ac:dyDescent="0.25">
      <c r="B13" s="107"/>
      <c r="C13" s="108"/>
      <c r="M13" s="38"/>
      <c r="N13" s="50"/>
      <c r="O13" s="38"/>
      <c r="P13" s="37"/>
    </row>
    <row r="14" spans="2:16" ht="30" customHeight="1" thickBot="1" x14ac:dyDescent="0.3">
      <c r="B14" s="109"/>
      <c r="C14" s="110"/>
      <c r="L14" s="49"/>
      <c r="M14" s="49"/>
      <c r="N14" s="49"/>
      <c r="O14" s="49"/>
      <c r="P14" s="37"/>
    </row>
    <row r="15" spans="2:16" ht="30" customHeight="1" x14ac:dyDescent="0.25">
      <c r="L15" s="37"/>
      <c r="M15" s="37"/>
      <c r="N15" s="37"/>
      <c r="O15" s="37"/>
      <c r="P15" s="37"/>
    </row>
    <row r="16" spans="2:16" ht="30" customHeight="1" x14ac:dyDescent="0.25">
      <c r="L16" s="37"/>
      <c r="M16" s="37"/>
      <c r="N16" s="37"/>
      <c r="O16" s="37"/>
      <c r="P16" s="37"/>
    </row>
  </sheetData>
  <sheetProtection algorithmName="SHA-512" hashValue="gLDe/CRcfGlkSCNMD/eMeb+5fEE3J0UVMxMbnAz4Dc68KojKFr9A8iD9jyN3gATxrSbNxFlPEkbU5caWKwTlXA==" saltValue="7e61eZI+SrjfPkE8FpYfUQ==" spinCount="100000" sheet="1" objects="1" scenarios="1" selectLockedCells="1"/>
  <mergeCells count="5">
    <mergeCell ref="B3:C6"/>
    <mergeCell ref="B8:C14"/>
    <mergeCell ref="J5:K5"/>
    <mergeCell ref="F5:I5"/>
    <mergeCell ref="F4:K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C44A0-1641-481F-9336-4564357F052C}">
  <sheetPr>
    <tabColor rgb="FFAC0039"/>
  </sheetPr>
  <dimension ref="B1:O14"/>
  <sheetViews>
    <sheetView showGridLines="0" showRowColHeaders="0" workbookViewId="0">
      <selection activeCell="F14" sqref="F14:G14"/>
    </sheetView>
  </sheetViews>
  <sheetFormatPr defaultColWidth="14.28515625" defaultRowHeight="30" customHeight="1" x14ac:dyDescent="0.25"/>
  <sheetData>
    <row r="1" spans="2:15" ht="30" customHeight="1" thickBot="1" x14ac:dyDescent="0.3"/>
    <row r="2" spans="2:15" ht="30" customHeight="1" thickBot="1" x14ac:dyDescent="0.3">
      <c r="E2" s="29" t="s">
        <v>8</v>
      </c>
      <c r="F2" s="123" t="s">
        <v>25</v>
      </c>
      <c r="G2" s="124"/>
      <c r="H2" s="124"/>
      <c r="I2" s="124"/>
      <c r="J2" s="124"/>
      <c r="K2" s="124"/>
      <c r="L2" s="124"/>
      <c r="M2" s="124"/>
      <c r="N2" s="124"/>
      <c r="O2" s="125"/>
    </row>
    <row r="3" spans="2:15" ht="30" customHeight="1" thickBot="1" x14ac:dyDescent="0.3">
      <c r="B3" s="76" t="s">
        <v>31</v>
      </c>
      <c r="C3" s="77"/>
      <c r="E3" s="30" t="s">
        <v>9</v>
      </c>
      <c r="F3" s="126" t="s">
        <v>10</v>
      </c>
      <c r="G3" s="127"/>
      <c r="H3" s="126" t="s">
        <v>11</v>
      </c>
      <c r="I3" s="127"/>
      <c r="J3" s="126" t="s">
        <v>12</v>
      </c>
      <c r="K3" s="127"/>
      <c r="L3" s="126" t="s">
        <v>13</v>
      </c>
      <c r="M3" s="127"/>
      <c r="N3" s="126" t="s">
        <v>5</v>
      </c>
      <c r="O3" s="127"/>
    </row>
    <row r="4" spans="2:15" ht="30" customHeight="1" thickBot="1" x14ac:dyDescent="0.3">
      <c r="B4" s="78"/>
      <c r="C4" s="79"/>
      <c r="E4" s="28" t="s">
        <v>14</v>
      </c>
      <c r="F4" s="22" t="s">
        <v>15</v>
      </c>
      <c r="G4" s="23" t="s">
        <v>16</v>
      </c>
      <c r="H4" s="24" t="s">
        <v>15</v>
      </c>
      <c r="I4" s="23" t="s">
        <v>16</v>
      </c>
      <c r="J4" s="22" t="s">
        <v>15</v>
      </c>
      <c r="K4" s="23" t="s">
        <v>16</v>
      </c>
      <c r="L4" s="22" t="s">
        <v>15</v>
      </c>
      <c r="M4" s="23" t="s">
        <v>16</v>
      </c>
      <c r="N4" s="22" t="s">
        <v>15</v>
      </c>
      <c r="O4" s="23" t="s">
        <v>16</v>
      </c>
    </row>
    <row r="5" spans="2:15" ht="30" customHeight="1" thickBot="1" x14ac:dyDescent="0.3">
      <c r="B5" s="78"/>
      <c r="C5" s="79"/>
      <c r="E5" s="31" t="s">
        <v>17</v>
      </c>
      <c r="F5" s="25">
        <v>2.5000000000000001E-3</v>
      </c>
      <c r="G5" s="26">
        <f>F14*(F5/F13)</f>
        <v>0</v>
      </c>
      <c r="H5" s="27">
        <v>2.5000000000000001E-3</v>
      </c>
      <c r="I5" s="26">
        <f>H14*(H5/H13)</f>
        <v>0</v>
      </c>
      <c r="J5" s="25">
        <v>2.5000000000000001E-3</v>
      </c>
      <c r="K5" s="26">
        <f>J14*(J5/J13)</f>
        <v>0</v>
      </c>
      <c r="L5" s="25">
        <v>2.5000000000000001E-3</v>
      </c>
      <c r="M5" s="26">
        <f>L14*(L5/L13)</f>
        <v>0</v>
      </c>
      <c r="N5" s="25">
        <v>2.5000000000000001E-3</v>
      </c>
      <c r="O5" s="26">
        <f>N14*(N5/N13)</f>
        <v>0</v>
      </c>
    </row>
    <row r="6" spans="2:15" ht="30" customHeight="1" thickBot="1" x14ac:dyDescent="0.3">
      <c r="B6" s="78"/>
      <c r="C6" s="79"/>
      <c r="E6" s="15" t="s">
        <v>18</v>
      </c>
      <c r="F6" s="16">
        <v>0.14069999999999999</v>
      </c>
      <c r="G6" s="21">
        <f>F14*(F6/F13)</f>
        <v>0</v>
      </c>
      <c r="H6" s="18">
        <v>0.14069999999999999</v>
      </c>
      <c r="I6" s="21">
        <f>H14*(H6/H13)</f>
        <v>0</v>
      </c>
      <c r="J6" s="16">
        <v>0.14069999999999999</v>
      </c>
      <c r="K6" s="21">
        <f>J14*(J6/J13)</f>
        <v>0</v>
      </c>
      <c r="L6" s="16">
        <v>0.14069999999999999</v>
      </c>
      <c r="M6" s="21">
        <f>L14*(L6/L13)</f>
        <v>0</v>
      </c>
      <c r="N6" s="16">
        <v>0.14069999999999999</v>
      </c>
      <c r="O6" s="21">
        <f>N14*(N6/N13)</f>
        <v>0</v>
      </c>
    </row>
    <row r="7" spans="2:15" ht="30" customHeight="1" thickBot="1" x14ac:dyDescent="0.3">
      <c r="B7" s="80"/>
      <c r="C7" s="81"/>
      <c r="E7" s="31" t="s">
        <v>20</v>
      </c>
      <c r="F7" s="25">
        <v>0.19400000000000001</v>
      </c>
      <c r="G7" s="26">
        <f>F14*(F7/F13)</f>
        <v>0</v>
      </c>
      <c r="H7" s="27">
        <v>0.19400000000000001</v>
      </c>
      <c r="I7" s="26">
        <f>H14*(H7/H13)</f>
        <v>0</v>
      </c>
      <c r="J7" s="25">
        <v>0.19400000000000001</v>
      </c>
      <c r="K7" s="26">
        <f>J14*(J7/J13)</f>
        <v>0</v>
      </c>
      <c r="L7" s="25">
        <v>0.19400000000000001</v>
      </c>
      <c r="M7" s="26">
        <f>L14*(L7/L13)</f>
        <v>0</v>
      </c>
      <c r="N7" s="25">
        <v>0.19400000000000001</v>
      </c>
      <c r="O7" s="26">
        <f>N14*(N7/N13)</f>
        <v>0</v>
      </c>
    </row>
    <row r="8" spans="2:15" ht="30" customHeight="1" thickBot="1" x14ac:dyDescent="0.3">
      <c r="E8" s="15" t="s">
        <v>23</v>
      </c>
      <c r="F8" s="16">
        <v>0.18360000000000001</v>
      </c>
      <c r="G8" s="21">
        <f>F14*(F8/F13)</f>
        <v>0</v>
      </c>
      <c r="H8" s="18">
        <v>0.18360000000000001</v>
      </c>
      <c r="I8" s="21">
        <f>H14*(H8/H13)</f>
        <v>0</v>
      </c>
      <c r="J8" s="16">
        <v>0.18360000000000001</v>
      </c>
      <c r="K8" s="21">
        <f>J14*(J8/J13)</f>
        <v>0</v>
      </c>
      <c r="L8" s="16">
        <v>0.18360000000000001</v>
      </c>
      <c r="M8" s="21">
        <f>L14*(L8/L13)</f>
        <v>0</v>
      </c>
      <c r="N8" s="16">
        <v>0.18360000000000001</v>
      </c>
      <c r="O8" s="21">
        <f>N14*(N8/N13)</f>
        <v>0</v>
      </c>
    </row>
    <row r="9" spans="2:15" ht="30" customHeight="1" thickBot="1" x14ac:dyDescent="0.3">
      <c r="B9" s="36"/>
      <c r="C9" s="36"/>
      <c r="E9" s="31" t="s">
        <v>24</v>
      </c>
      <c r="F9" s="25">
        <v>6.6900000000000001E-2</v>
      </c>
      <c r="G9" s="26">
        <f>F14*(F9/F13)</f>
        <v>0</v>
      </c>
      <c r="H9" s="27">
        <v>6.6900000000000001E-2</v>
      </c>
      <c r="I9" s="26">
        <f>H14*(H9/H13)</f>
        <v>0</v>
      </c>
      <c r="J9" s="25">
        <v>6.6900000000000001E-2</v>
      </c>
      <c r="K9" s="26">
        <f>J14*(J9/J13)</f>
        <v>0</v>
      </c>
      <c r="L9" s="25">
        <v>6.6900000000000001E-2</v>
      </c>
      <c r="M9" s="26">
        <f>L14*(L9/L13)</f>
        <v>0</v>
      </c>
      <c r="N9" s="25">
        <v>6.6900000000000001E-2</v>
      </c>
      <c r="O9" s="26">
        <f>N14*(N9/N13)</f>
        <v>0</v>
      </c>
    </row>
    <row r="10" spans="2:15" ht="30" customHeight="1" thickBot="1" x14ac:dyDescent="0.3">
      <c r="B10" s="36"/>
      <c r="C10" s="36"/>
      <c r="E10" s="15" t="s">
        <v>19</v>
      </c>
      <c r="F10" s="16">
        <v>0.125</v>
      </c>
      <c r="G10" s="21">
        <f>F14*(F10/F13)</f>
        <v>0</v>
      </c>
      <c r="H10" s="18">
        <v>0.125</v>
      </c>
      <c r="I10" s="21">
        <f>H14*(H10/H13)</f>
        <v>0</v>
      </c>
      <c r="J10" s="16">
        <v>0.125</v>
      </c>
      <c r="K10" s="21">
        <f>J14*(J10/J13)</f>
        <v>0</v>
      </c>
      <c r="L10" s="16">
        <v>0.1229</v>
      </c>
      <c r="M10" s="21">
        <f>L14*(L10/L13)</f>
        <v>0</v>
      </c>
      <c r="N10" s="16">
        <v>0</v>
      </c>
      <c r="O10" s="21">
        <f>N14*(N10/N13)</f>
        <v>0</v>
      </c>
    </row>
    <row r="11" spans="2:15" ht="30" customHeight="1" thickBot="1" x14ac:dyDescent="0.3">
      <c r="B11" s="36"/>
      <c r="C11" s="36"/>
      <c r="E11" s="31" t="s">
        <v>22</v>
      </c>
      <c r="F11" s="25">
        <v>6.2480000000000001E-2</v>
      </c>
      <c r="G11" s="26">
        <f>F14*(F11/F13)</f>
        <v>0</v>
      </c>
      <c r="H11" s="27">
        <v>5.3499999999999999E-2</v>
      </c>
      <c r="I11" s="26">
        <f>H14*(H11/H13)</f>
        <v>0</v>
      </c>
      <c r="J11" s="25">
        <v>0</v>
      </c>
      <c r="K11" s="26">
        <f>J14*(J11/J13)</f>
        <v>0</v>
      </c>
      <c r="L11" s="25">
        <v>0</v>
      </c>
      <c r="M11" s="26">
        <f>L14*(L11/L13)</f>
        <v>0</v>
      </c>
      <c r="N11" s="25">
        <v>0</v>
      </c>
      <c r="O11" s="26">
        <f>N14*(N11/N13)</f>
        <v>0</v>
      </c>
    </row>
    <row r="12" spans="2:15" ht="30" customHeight="1" thickBot="1" x14ac:dyDescent="0.3">
      <c r="B12" s="36"/>
      <c r="C12" s="36"/>
      <c r="E12" s="15" t="s">
        <v>21</v>
      </c>
      <c r="F12" s="17">
        <v>5.4000000000000003E-3</v>
      </c>
      <c r="G12" s="20">
        <f>F14*(F12/F13)</f>
        <v>0</v>
      </c>
      <c r="H12" s="19">
        <v>5.4000000000000003E-3</v>
      </c>
      <c r="I12" s="20">
        <f>H14*(H12/H13)</f>
        <v>0</v>
      </c>
      <c r="J12" s="17">
        <v>5.4000000000000003E-3</v>
      </c>
      <c r="K12" s="20">
        <f>J14*(J12/J13)</f>
        <v>0</v>
      </c>
      <c r="L12" s="17">
        <v>5.4000000000000003E-3</v>
      </c>
      <c r="M12" s="20">
        <f>L14*(L12/L13)</f>
        <v>0</v>
      </c>
      <c r="N12" s="17">
        <v>5.4000000000000003E-3</v>
      </c>
      <c r="O12" s="20">
        <f>N14*(N12/N13)</f>
        <v>0</v>
      </c>
    </row>
    <row r="13" spans="2:15" ht="30" customHeight="1" thickBot="1" x14ac:dyDescent="0.3">
      <c r="B13" s="36"/>
      <c r="C13" s="36"/>
      <c r="E13" s="14" t="s">
        <v>27</v>
      </c>
      <c r="F13" s="32">
        <f t="shared" ref="F13:O13" si="0">SUM(F5:F12)</f>
        <v>0.78057999999999994</v>
      </c>
      <c r="G13" s="33">
        <f t="shared" si="0"/>
        <v>0</v>
      </c>
      <c r="H13" s="34">
        <f t="shared" si="0"/>
        <v>0.77159999999999995</v>
      </c>
      <c r="I13" s="35">
        <f t="shared" si="0"/>
        <v>0</v>
      </c>
      <c r="J13" s="34">
        <f t="shared" si="0"/>
        <v>0.71809999999999996</v>
      </c>
      <c r="K13" s="35">
        <f t="shared" si="0"/>
        <v>0</v>
      </c>
      <c r="L13" s="34">
        <f t="shared" si="0"/>
        <v>0.71599999999999997</v>
      </c>
      <c r="M13" s="35">
        <f t="shared" si="0"/>
        <v>0</v>
      </c>
      <c r="N13" s="34">
        <f t="shared" si="0"/>
        <v>0.59309999999999996</v>
      </c>
      <c r="O13" s="35">
        <f t="shared" si="0"/>
        <v>0</v>
      </c>
    </row>
    <row r="14" spans="2:15" ht="30" customHeight="1" thickBot="1" x14ac:dyDescent="0.3">
      <c r="E14" s="14" t="s">
        <v>29</v>
      </c>
      <c r="F14" s="121"/>
      <c r="G14" s="122"/>
      <c r="H14" s="119"/>
      <c r="I14" s="120"/>
      <c r="J14" s="119"/>
      <c r="K14" s="120"/>
      <c r="L14" s="119"/>
      <c r="M14" s="120"/>
      <c r="N14" s="119"/>
      <c r="O14" s="120"/>
    </row>
  </sheetData>
  <sheetProtection algorithmName="SHA-512" hashValue="H9KAAUQROw+RqrEguN840cnVAXz472i6MDQS7rtlB2Lpfip7ALEWlaXT1/ZCbvMcBmfE+DOxFpkbVv4MbRGTtw==" saltValue="KrnyyiDC94JYhqgORz7f8w==" spinCount="100000" sheet="1" objects="1" scenarios="1" selectLockedCells="1"/>
  <mergeCells count="12">
    <mergeCell ref="B3:C7"/>
    <mergeCell ref="F2:O2"/>
    <mergeCell ref="F3:G3"/>
    <mergeCell ref="H3:I3"/>
    <mergeCell ref="J3:K3"/>
    <mergeCell ref="L3:M3"/>
    <mergeCell ref="N3:O3"/>
    <mergeCell ref="N14:O14"/>
    <mergeCell ref="L14:M14"/>
    <mergeCell ref="J14:K14"/>
    <mergeCell ref="H14:I14"/>
    <mergeCell ref="F14:G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55E84-501F-492E-AA58-F419E45B973B}">
  <sheetPr>
    <tabColor rgb="FFAC0039"/>
  </sheetPr>
  <dimension ref="B1:O14"/>
  <sheetViews>
    <sheetView showGridLines="0" showRowColHeaders="0" workbookViewId="0">
      <selection activeCell="F14" sqref="F14:G14"/>
    </sheetView>
  </sheetViews>
  <sheetFormatPr defaultColWidth="14.28515625" defaultRowHeight="30" customHeight="1" x14ac:dyDescent="0.25"/>
  <sheetData>
    <row r="1" spans="2:15" ht="30" customHeight="1" thickBot="1" x14ac:dyDescent="0.3"/>
    <row r="2" spans="2:15" ht="30" customHeight="1" thickBot="1" x14ac:dyDescent="0.3">
      <c r="E2" s="29" t="s">
        <v>28</v>
      </c>
      <c r="F2" s="123" t="s">
        <v>25</v>
      </c>
      <c r="G2" s="124"/>
      <c r="H2" s="124"/>
      <c r="I2" s="124"/>
      <c r="J2" s="124"/>
      <c r="K2" s="124"/>
      <c r="L2" s="124"/>
      <c r="M2" s="124"/>
      <c r="N2" s="124"/>
      <c r="O2" s="125"/>
    </row>
    <row r="3" spans="2:15" ht="30" customHeight="1" thickBot="1" x14ac:dyDescent="0.3">
      <c r="B3" s="76" t="s">
        <v>31</v>
      </c>
      <c r="C3" s="77"/>
      <c r="E3" s="30" t="s">
        <v>9</v>
      </c>
      <c r="F3" s="126" t="s">
        <v>10</v>
      </c>
      <c r="G3" s="127"/>
      <c r="H3" s="126" t="s">
        <v>11</v>
      </c>
      <c r="I3" s="127"/>
      <c r="J3" s="126" t="s">
        <v>12</v>
      </c>
      <c r="K3" s="127"/>
      <c r="L3" s="126" t="s">
        <v>13</v>
      </c>
      <c r="M3" s="127"/>
      <c r="N3" s="126" t="s">
        <v>5</v>
      </c>
      <c r="O3" s="127"/>
    </row>
    <row r="4" spans="2:15" ht="30" customHeight="1" thickBot="1" x14ac:dyDescent="0.3">
      <c r="B4" s="78"/>
      <c r="C4" s="79"/>
      <c r="E4" s="28" t="s">
        <v>14</v>
      </c>
      <c r="F4" s="22" t="s">
        <v>15</v>
      </c>
      <c r="G4" s="23" t="s">
        <v>16</v>
      </c>
      <c r="H4" s="24" t="s">
        <v>15</v>
      </c>
      <c r="I4" s="23" t="s">
        <v>16</v>
      </c>
      <c r="J4" s="22" t="s">
        <v>15</v>
      </c>
      <c r="K4" s="23" t="s">
        <v>16</v>
      </c>
      <c r="L4" s="22" t="s">
        <v>15</v>
      </c>
      <c r="M4" s="23" t="s">
        <v>16</v>
      </c>
      <c r="N4" s="22" t="s">
        <v>15</v>
      </c>
      <c r="O4" s="23" t="s">
        <v>16</v>
      </c>
    </row>
    <row r="5" spans="2:15" ht="30" customHeight="1" thickBot="1" x14ac:dyDescent="0.3">
      <c r="B5" s="78"/>
      <c r="C5" s="79"/>
      <c r="E5" s="31" t="s">
        <v>17</v>
      </c>
      <c r="F5" s="25">
        <v>5.0000000000000001E-3</v>
      </c>
      <c r="G5" s="26">
        <f>F14*(F5/F13)</f>
        <v>0</v>
      </c>
      <c r="H5" s="27">
        <v>5.0000000000000001E-3</v>
      </c>
      <c r="I5" s="26">
        <f>H14*(H5/H13)</f>
        <v>0</v>
      </c>
      <c r="J5" s="25">
        <v>5.0000000000000001E-3</v>
      </c>
      <c r="K5" s="26">
        <f>J14*(J5/J13)</f>
        <v>0</v>
      </c>
      <c r="L5" s="25">
        <v>5.0000000000000001E-3</v>
      </c>
      <c r="M5" s="26">
        <f>L14*(L5/L13)</f>
        <v>0</v>
      </c>
      <c r="N5" s="25">
        <v>5.0000000000000001E-3</v>
      </c>
      <c r="O5" s="26">
        <f>N14*(N5/N13)</f>
        <v>0</v>
      </c>
    </row>
    <row r="6" spans="2:15" ht="30" customHeight="1" thickBot="1" x14ac:dyDescent="0.3">
      <c r="B6" s="78"/>
      <c r="C6" s="79"/>
      <c r="E6" s="15" t="s">
        <v>18</v>
      </c>
      <c r="F6" s="16">
        <v>0.28139999999999998</v>
      </c>
      <c r="G6" s="21">
        <f>F14*(F6/F13)</f>
        <v>0</v>
      </c>
      <c r="H6" s="18">
        <v>0.28139999999999998</v>
      </c>
      <c r="I6" s="21">
        <f>H14*(H6/H13)</f>
        <v>0</v>
      </c>
      <c r="J6" s="16">
        <v>0.28139999999999998</v>
      </c>
      <c r="K6" s="21">
        <f>J14*(J6/J13)</f>
        <v>0</v>
      </c>
      <c r="L6" s="16">
        <v>0.28139999999999998</v>
      </c>
      <c r="M6" s="21">
        <f>L14*(L6/L13)</f>
        <v>0</v>
      </c>
      <c r="N6" s="16">
        <v>0.28139999999999998</v>
      </c>
      <c r="O6" s="21">
        <f>N14*(N6/N13)</f>
        <v>0</v>
      </c>
    </row>
    <row r="7" spans="2:15" ht="30" customHeight="1" thickBot="1" x14ac:dyDescent="0.3">
      <c r="B7" s="80"/>
      <c r="C7" s="81"/>
      <c r="E7" s="31" t="s">
        <v>20</v>
      </c>
      <c r="F7" s="25">
        <v>0.38800000000000001</v>
      </c>
      <c r="G7" s="26">
        <f>F14*(F7/F13)</f>
        <v>0</v>
      </c>
      <c r="H7" s="27">
        <v>0.38800000000000001</v>
      </c>
      <c r="I7" s="26">
        <f>H14*(H7/H13)</f>
        <v>0</v>
      </c>
      <c r="J7" s="25">
        <v>0.38800000000000001</v>
      </c>
      <c r="K7" s="26">
        <f>J14*(J7/J13)</f>
        <v>0</v>
      </c>
      <c r="L7" s="25">
        <v>0.38800000000000001</v>
      </c>
      <c r="M7" s="26">
        <f>L14*(L7/L13)</f>
        <v>0</v>
      </c>
      <c r="N7" s="25">
        <v>0.38800000000000001</v>
      </c>
      <c r="O7" s="26">
        <f>N14*(N7/N13)</f>
        <v>0</v>
      </c>
    </row>
    <row r="8" spans="2:15" ht="30" customHeight="1" thickBot="1" x14ac:dyDescent="0.3">
      <c r="E8" s="15" t="s">
        <v>23</v>
      </c>
      <c r="F8" s="16">
        <v>0.36720000000000003</v>
      </c>
      <c r="G8" s="21">
        <f>F14*(F8/F13)</f>
        <v>0</v>
      </c>
      <c r="H8" s="18">
        <v>0.36720000000000003</v>
      </c>
      <c r="I8" s="21">
        <f>H14*(H8/H13)</f>
        <v>0</v>
      </c>
      <c r="J8" s="16">
        <v>0.36720000000000003</v>
      </c>
      <c r="K8" s="21">
        <f>J14*(J8/J13)</f>
        <v>0</v>
      </c>
      <c r="L8" s="16">
        <v>0.36720000000000003</v>
      </c>
      <c r="M8" s="21">
        <f>L14*(L8/L13)</f>
        <v>0</v>
      </c>
      <c r="N8" s="16">
        <v>0.36720000000000003</v>
      </c>
      <c r="O8" s="21">
        <f>N14*(N8/N13)</f>
        <v>0</v>
      </c>
    </row>
    <row r="9" spans="2:15" ht="30" customHeight="1" thickBot="1" x14ac:dyDescent="0.3">
      <c r="E9" s="31" t="s">
        <v>24</v>
      </c>
      <c r="F9" s="25">
        <v>0.1338</v>
      </c>
      <c r="G9" s="26">
        <f>F14*(F9/F13)</f>
        <v>0</v>
      </c>
      <c r="H9" s="27">
        <v>0.1338</v>
      </c>
      <c r="I9" s="26">
        <f>H14*(H9/H13)</f>
        <v>0</v>
      </c>
      <c r="J9" s="25">
        <v>0.1338</v>
      </c>
      <c r="K9" s="26">
        <f>J14*(J9/J13)</f>
        <v>0</v>
      </c>
      <c r="L9" s="25">
        <v>0.1338</v>
      </c>
      <c r="M9" s="26">
        <f>L14*(L9/L13)</f>
        <v>0</v>
      </c>
      <c r="N9" s="25">
        <v>0.1338</v>
      </c>
      <c r="O9" s="26">
        <f>N14*(N9/N13)</f>
        <v>0</v>
      </c>
    </row>
    <row r="10" spans="2:15" ht="30" customHeight="1" thickBot="1" x14ac:dyDescent="0.3">
      <c r="E10" s="15" t="s">
        <v>19</v>
      </c>
      <c r="F10" s="16">
        <v>0.25</v>
      </c>
      <c r="G10" s="21">
        <f>F14*(F10/F13)</f>
        <v>0</v>
      </c>
      <c r="H10" s="18">
        <v>0.25</v>
      </c>
      <c r="I10" s="21">
        <f>H14*(H10/H13)</f>
        <v>0</v>
      </c>
      <c r="J10" s="16">
        <v>0.25</v>
      </c>
      <c r="K10" s="21">
        <f>J14*(J10/J13)</f>
        <v>0</v>
      </c>
      <c r="L10" s="16">
        <v>0.24579999999999999</v>
      </c>
      <c r="M10" s="21">
        <f>L14*(L10/L13)</f>
        <v>0</v>
      </c>
      <c r="N10" s="16">
        <v>0</v>
      </c>
      <c r="O10" s="21">
        <f>N14*(N10/N13)</f>
        <v>0</v>
      </c>
    </row>
    <row r="11" spans="2:15" ht="30" customHeight="1" thickBot="1" x14ac:dyDescent="0.3">
      <c r="E11" s="31" t="s">
        <v>22</v>
      </c>
      <c r="F11" s="25">
        <v>0.12496</v>
      </c>
      <c r="G11" s="26">
        <f>F14*(F11/F13)</f>
        <v>0</v>
      </c>
      <c r="H11" s="27">
        <v>0.107</v>
      </c>
      <c r="I11" s="26">
        <f>H14*(H11/H13)</f>
        <v>0</v>
      </c>
      <c r="J11" s="25">
        <v>0</v>
      </c>
      <c r="K11" s="26">
        <f>J14*(J11/J13)</f>
        <v>0</v>
      </c>
      <c r="L11" s="25">
        <v>0</v>
      </c>
      <c r="M11" s="26">
        <f>L14*(L11/L13)</f>
        <v>0</v>
      </c>
      <c r="N11" s="25">
        <v>0</v>
      </c>
      <c r="O11" s="26">
        <f>N14*(N11/N13)</f>
        <v>0</v>
      </c>
    </row>
    <row r="12" spans="2:15" ht="30" customHeight="1" thickBot="1" x14ac:dyDescent="0.3">
      <c r="E12" s="15" t="s">
        <v>21</v>
      </c>
      <c r="F12" s="17">
        <v>1.0800000000000001E-2</v>
      </c>
      <c r="G12" s="20">
        <f>F14*(F12/F13)</f>
        <v>0</v>
      </c>
      <c r="H12" s="19">
        <v>1.0800000000000001E-2</v>
      </c>
      <c r="I12" s="20">
        <f>H14*(H12/H13)</f>
        <v>0</v>
      </c>
      <c r="J12" s="17">
        <v>1.0800000000000001E-2</v>
      </c>
      <c r="K12" s="20">
        <f>J14*(J12/J13)</f>
        <v>0</v>
      </c>
      <c r="L12" s="17">
        <v>1.0800000000000001E-2</v>
      </c>
      <c r="M12" s="20">
        <f>L14*(L12/L13)</f>
        <v>0</v>
      </c>
      <c r="N12" s="17">
        <v>1.0800000000000001E-2</v>
      </c>
      <c r="O12" s="20">
        <f>N14*(N12/N13)</f>
        <v>0</v>
      </c>
    </row>
    <row r="13" spans="2:15" ht="30" customHeight="1" thickBot="1" x14ac:dyDescent="0.3">
      <c r="E13" s="14" t="s">
        <v>27</v>
      </c>
      <c r="F13" s="32">
        <f t="shared" ref="F13:O13" si="0">SUM(F5:F12)</f>
        <v>1.5611599999999999</v>
      </c>
      <c r="G13" s="74">
        <f t="shared" si="0"/>
        <v>0</v>
      </c>
      <c r="H13" s="34">
        <f t="shared" si="0"/>
        <v>1.5431999999999999</v>
      </c>
      <c r="I13" s="35">
        <f t="shared" si="0"/>
        <v>0</v>
      </c>
      <c r="J13" s="34">
        <f t="shared" si="0"/>
        <v>1.4361999999999999</v>
      </c>
      <c r="K13" s="35">
        <f t="shared" si="0"/>
        <v>0</v>
      </c>
      <c r="L13" s="34">
        <f t="shared" si="0"/>
        <v>1.4319999999999999</v>
      </c>
      <c r="M13" s="35">
        <f t="shared" si="0"/>
        <v>0</v>
      </c>
      <c r="N13" s="34">
        <f t="shared" si="0"/>
        <v>1.1861999999999999</v>
      </c>
      <c r="O13" s="35">
        <f t="shared" si="0"/>
        <v>0</v>
      </c>
    </row>
    <row r="14" spans="2:15" ht="30" customHeight="1" thickBot="1" x14ac:dyDescent="0.3">
      <c r="E14" s="14" t="s">
        <v>29</v>
      </c>
      <c r="F14" s="121"/>
      <c r="G14" s="122"/>
      <c r="H14" s="119"/>
      <c r="I14" s="120"/>
      <c r="J14" s="119"/>
      <c r="K14" s="120"/>
      <c r="L14" s="119"/>
      <c r="M14" s="120"/>
      <c r="N14" s="119"/>
      <c r="O14" s="120"/>
    </row>
  </sheetData>
  <sheetProtection algorithmName="SHA-512" hashValue="M7BNgGMXNWfIj0q6j5cSzlbq4bLKFLrKEGt/oJmUpRoZFPFdDkxdWMLjfMTh3qOQPfuP8aYbLVrUUFb1p6eMRg==" saltValue="WE3KvQd7Ky/uyPVY8F+fJw==" spinCount="100000" sheet="1" objects="1" scenarios="1" selectLockedCells="1"/>
  <mergeCells count="12">
    <mergeCell ref="F14:G14"/>
    <mergeCell ref="H14:I14"/>
    <mergeCell ref="J14:K14"/>
    <mergeCell ref="L14:M14"/>
    <mergeCell ref="N14:O14"/>
    <mergeCell ref="F2:O2"/>
    <mergeCell ref="B3:C7"/>
    <mergeCell ref="F3:G3"/>
    <mergeCell ref="H3:I3"/>
    <mergeCell ref="J3:K3"/>
    <mergeCell ref="L3:M3"/>
    <mergeCell ref="N3:O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787EF-1AC8-4810-8BF7-E571C1F6C367}">
  <sheetPr>
    <tabColor rgb="FFAC0039"/>
  </sheetPr>
  <dimension ref="B1:O14"/>
  <sheetViews>
    <sheetView showGridLines="0" showRowColHeaders="0" workbookViewId="0">
      <selection activeCell="F14" sqref="F14:G14"/>
    </sheetView>
  </sheetViews>
  <sheetFormatPr defaultColWidth="14.28515625" defaultRowHeight="30" customHeight="1" x14ac:dyDescent="0.25"/>
  <sheetData>
    <row r="1" spans="2:15" ht="30" customHeight="1" thickBot="1" x14ac:dyDescent="0.3"/>
    <row r="2" spans="2:15" ht="30" customHeight="1" thickBot="1" x14ac:dyDescent="0.3">
      <c r="E2" s="29" t="s">
        <v>30</v>
      </c>
      <c r="F2" s="123" t="s">
        <v>25</v>
      </c>
      <c r="G2" s="124"/>
      <c r="H2" s="124"/>
      <c r="I2" s="124"/>
      <c r="J2" s="124"/>
      <c r="K2" s="124"/>
      <c r="L2" s="124"/>
      <c r="M2" s="124"/>
      <c r="N2" s="124"/>
      <c r="O2" s="125"/>
    </row>
    <row r="3" spans="2:15" ht="30" customHeight="1" thickBot="1" x14ac:dyDescent="0.3">
      <c r="B3" s="76" t="s">
        <v>31</v>
      </c>
      <c r="C3" s="77"/>
      <c r="E3" s="30" t="s">
        <v>9</v>
      </c>
      <c r="F3" s="126" t="s">
        <v>10</v>
      </c>
      <c r="G3" s="127"/>
      <c r="H3" s="126" t="s">
        <v>11</v>
      </c>
      <c r="I3" s="127"/>
      <c r="J3" s="126" t="s">
        <v>12</v>
      </c>
      <c r="K3" s="127"/>
      <c r="L3" s="126" t="s">
        <v>13</v>
      </c>
      <c r="M3" s="127"/>
      <c r="N3" s="126" t="s">
        <v>5</v>
      </c>
      <c r="O3" s="127"/>
    </row>
    <row r="4" spans="2:15" ht="30" customHeight="1" thickBot="1" x14ac:dyDescent="0.3">
      <c r="B4" s="78"/>
      <c r="C4" s="79"/>
      <c r="E4" s="28" t="s">
        <v>14</v>
      </c>
      <c r="F4" s="22" t="s">
        <v>15</v>
      </c>
      <c r="G4" s="23" t="s">
        <v>16</v>
      </c>
      <c r="H4" s="24" t="s">
        <v>15</v>
      </c>
      <c r="I4" s="23" t="s">
        <v>16</v>
      </c>
      <c r="J4" s="22" t="s">
        <v>15</v>
      </c>
      <c r="K4" s="23" t="s">
        <v>16</v>
      </c>
      <c r="L4" s="22" t="s">
        <v>15</v>
      </c>
      <c r="M4" s="23" t="s">
        <v>16</v>
      </c>
      <c r="N4" s="22" t="s">
        <v>15</v>
      </c>
      <c r="O4" s="23" t="s">
        <v>16</v>
      </c>
    </row>
    <row r="5" spans="2:15" ht="30" customHeight="1" thickBot="1" x14ac:dyDescent="0.3">
      <c r="B5" s="78"/>
      <c r="C5" s="79"/>
      <c r="E5" s="31" t="s">
        <v>17</v>
      </c>
      <c r="F5" s="25">
        <v>0.01</v>
      </c>
      <c r="G5" s="26">
        <f>F14*(F5/F13)</f>
        <v>0</v>
      </c>
      <c r="H5" s="27">
        <v>0.01</v>
      </c>
      <c r="I5" s="26">
        <f>H14*(H5/H13)</f>
        <v>0</v>
      </c>
      <c r="J5" s="25">
        <v>0.01</v>
      </c>
      <c r="K5" s="26">
        <f>J14*(J5/J13)</f>
        <v>0</v>
      </c>
      <c r="L5" s="25">
        <v>0.01</v>
      </c>
      <c r="M5" s="26">
        <f>L14*(L5/L13)</f>
        <v>0</v>
      </c>
      <c r="N5" s="25">
        <v>0.01</v>
      </c>
      <c r="O5" s="26">
        <f>N14*(N5/N13)</f>
        <v>0</v>
      </c>
    </row>
    <row r="6" spans="2:15" ht="30" customHeight="1" thickBot="1" x14ac:dyDescent="0.3">
      <c r="B6" s="78"/>
      <c r="C6" s="79"/>
      <c r="E6" s="15" t="s">
        <v>18</v>
      </c>
      <c r="F6" s="16">
        <v>0.56279999999999997</v>
      </c>
      <c r="G6" s="21">
        <f>F14*(F6/F13)</f>
        <v>0</v>
      </c>
      <c r="H6" s="18">
        <v>0.56279999999999997</v>
      </c>
      <c r="I6" s="21">
        <f>H14*(H6/H13)</f>
        <v>0</v>
      </c>
      <c r="J6" s="16">
        <v>0.56279999999999997</v>
      </c>
      <c r="K6" s="21">
        <f>J14*(J6/J13)</f>
        <v>0</v>
      </c>
      <c r="L6" s="16">
        <v>0.56279999999999997</v>
      </c>
      <c r="M6" s="21">
        <f>L14*(L6/L13)</f>
        <v>0</v>
      </c>
      <c r="N6" s="16">
        <v>0.56279999999999997</v>
      </c>
      <c r="O6" s="21">
        <f>N14*(N6/N13)</f>
        <v>0</v>
      </c>
    </row>
    <row r="7" spans="2:15" ht="30" customHeight="1" thickBot="1" x14ac:dyDescent="0.3">
      <c r="B7" s="80"/>
      <c r="C7" s="81"/>
      <c r="E7" s="31" t="s">
        <v>20</v>
      </c>
      <c r="F7" s="25">
        <v>0.77600000000000002</v>
      </c>
      <c r="G7" s="26">
        <f>F14*(F7/F13)</f>
        <v>0</v>
      </c>
      <c r="H7" s="27">
        <v>0.77600000000000002</v>
      </c>
      <c r="I7" s="26">
        <f>H14*(H7/H13)</f>
        <v>0</v>
      </c>
      <c r="J7" s="25">
        <v>0.77600000000000002</v>
      </c>
      <c r="K7" s="26">
        <f>J14*(J7/J13)</f>
        <v>0</v>
      </c>
      <c r="L7" s="25">
        <v>0.77600000000000002</v>
      </c>
      <c r="M7" s="26">
        <f>L14*(L7/L13)</f>
        <v>0</v>
      </c>
      <c r="N7" s="25">
        <v>0.77600000000000002</v>
      </c>
      <c r="O7" s="26">
        <f>N14*(N7/N13)</f>
        <v>0</v>
      </c>
    </row>
    <row r="8" spans="2:15" ht="30" customHeight="1" thickBot="1" x14ac:dyDescent="0.3">
      <c r="E8" s="15" t="s">
        <v>23</v>
      </c>
      <c r="F8" s="16">
        <v>0.73440000000000005</v>
      </c>
      <c r="G8" s="21">
        <f>F14*(F8/F13)</f>
        <v>0</v>
      </c>
      <c r="H8" s="18">
        <v>0.73440000000000005</v>
      </c>
      <c r="I8" s="21">
        <f>H14*(H8/H13)</f>
        <v>0</v>
      </c>
      <c r="J8" s="16">
        <v>0.73440000000000005</v>
      </c>
      <c r="K8" s="21">
        <f>J14*(J8/J13)</f>
        <v>0</v>
      </c>
      <c r="L8" s="16">
        <v>0.73440000000000005</v>
      </c>
      <c r="M8" s="21">
        <f>L14*(L8/L13)</f>
        <v>0</v>
      </c>
      <c r="N8" s="16">
        <v>0.73440000000000005</v>
      </c>
      <c r="O8" s="21">
        <f>N14*(N8/N13)</f>
        <v>0</v>
      </c>
    </row>
    <row r="9" spans="2:15" ht="30" customHeight="1" thickBot="1" x14ac:dyDescent="0.3">
      <c r="E9" s="31" t="s">
        <v>24</v>
      </c>
      <c r="F9" s="25">
        <v>0.2676</v>
      </c>
      <c r="G9" s="26">
        <f>F14*(F9/F13)</f>
        <v>0</v>
      </c>
      <c r="H9" s="27">
        <v>0.2676</v>
      </c>
      <c r="I9" s="26">
        <f>H14*(H9/H13)</f>
        <v>0</v>
      </c>
      <c r="J9" s="25">
        <v>0.2676</v>
      </c>
      <c r="K9" s="26">
        <f>J14*(J9/J13)</f>
        <v>0</v>
      </c>
      <c r="L9" s="25">
        <v>0.2676</v>
      </c>
      <c r="M9" s="26">
        <f>L14*(L9/L13)</f>
        <v>0</v>
      </c>
      <c r="N9" s="25">
        <v>0.2676</v>
      </c>
      <c r="O9" s="26">
        <f>N14*(N9/N13)</f>
        <v>0</v>
      </c>
    </row>
    <row r="10" spans="2:15" ht="30" customHeight="1" thickBot="1" x14ac:dyDescent="0.3">
      <c r="E10" s="15" t="s">
        <v>19</v>
      </c>
      <c r="F10" s="16">
        <v>0.5</v>
      </c>
      <c r="G10" s="21">
        <f>F14*(F10/F13)</f>
        <v>0</v>
      </c>
      <c r="H10" s="18">
        <v>0.5</v>
      </c>
      <c r="I10" s="21">
        <f>H14*(H10/H13)</f>
        <v>0</v>
      </c>
      <c r="J10" s="16">
        <v>0.5</v>
      </c>
      <c r="K10" s="21">
        <f>J14*(J10/J13)</f>
        <v>0</v>
      </c>
      <c r="L10" s="16">
        <v>0.49159999999999998</v>
      </c>
      <c r="M10" s="21">
        <f>L14*(L10/L13)</f>
        <v>0</v>
      </c>
      <c r="N10" s="16">
        <v>0</v>
      </c>
      <c r="O10" s="21">
        <f>N14*(N10/N13)</f>
        <v>0</v>
      </c>
    </row>
    <row r="11" spans="2:15" ht="30" customHeight="1" thickBot="1" x14ac:dyDescent="0.3">
      <c r="E11" s="31" t="s">
        <v>22</v>
      </c>
      <c r="F11" s="25">
        <v>0.24992</v>
      </c>
      <c r="G11" s="26">
        <f>F14*(F11/F13)</f>
        <v>0</v>
      </c>
      <c r="H11" s="27">
        <v>0.214</v>
      </c>
      <c r="I11" s="26">
        <f>H14*(H11/H13)</f>
        <v>0</v>
      </c>
      <c r="J11" s="25">
        <v>0</v>
      </c>
      <c r="K11" s="26">
        <f>J14*(J11/J13)</f>
        <v>0</v>
      </c>
      <c r="L11" s="25">
        <v>0</v>
      </c>
      <c r="M11" s="26">
        <f>L14*(L11/L13)</f>
        <v>0</v>
      </c>
      <c r="N11" s="25">
        <v>0</v>
      </c>
      <c r="O11" s="26">
        <f>N14*(N11/N13)</f>
        <v>0</v>
      </c>
    </row>
    <row r="12" spans="2:15" ht="30" customHeight="1" thickBot="1" x14ac:dyDescent="0.3">
      <c r="E12" s="15" t="s">
        <v>21</v>
      </c>
      <c r="F12" s="17">
        <v>2.1600000000000001E-2</v>
      </c>
      <c r="G12" s="20">
        <f>F14*(F12/F13)</f>
        <v>0</v>
      </c>
      <c r="H12" s="19">
        <v>2.1600000000000001E-2</v>
      </c>
      <c r="I12" s="20">
        <f>H14*(H12/H13)</f>
        <v>0</v>
      </c>
      <c r="J12" s="17">
        <v>2.1600000000000001E-2</v>
      </c>
      <c r="K12" s="20">
        <f>J14*(J12/J13)</f>
        <v>0</v>
      </c>
      <c r="L12" s="17">
        <v>2.1600000000000001E-2</v>
      </c>
      <c r="M12" s="20">
        <f>L14*(L12/L13)</f>
        <v>0</v>
      </c>
      <c r="N12" s="17">
        <v>2.1600000000000001E-2</v>
      </c>
      <c r="O12" s="20">
        <f>N14*(N12/N13)</f>
        <v>0</v>
      </c>
    </row>
    <row r="13" spans="2:15" ht="30" customHeight="1" thickBot="1" x14ac:dyDescent="0.3">
      <c r="E13" s="14" t="s">
        <v>27</v>
      </c>
      <c r="F13" s="32">
        <f t="shared" ref="F13:O13" si="0">SUM(F5:F12)</f>
        <v>3.1223199999999998</v>
      </c>
      <c r="G13" s="74">
        <f t="shared" si="0"/>
        <v>0</v>
      </c>
      <c r="H13" s="34">
        <f t="shared" si="0"/>
        <v>3.0863999999999998</v>
      </c>
      <c r="I13" s="75">
        <f t="shared" si="0"/>
        <v>0</v>
      </c>
      <c r="J13" s="34">
        <f t="shared" si="0"/>
        <v>2.8723999999999998</v>
      </c>
      <c r="K13" s="75">
        <f t="shared" si="0"/>
        <v>0</v>
      </c>
      <c r="L13" s="34">
        <f t="shared" si="0"/>
        <v>2.8639999999999999</v>
      </c>
      <c r="M13" s="75">
        <f t="shared" si="0"/>
        <v>0</v>
      </c>
      <c r="N13" s="34">
        <f t="shared" si="0"/>
        <v>2.3723999999999998</v>
      </c>
      <c r="O13" s="35">
        <f t="shared" si="0"/>
        <v>0</v>
      </c>
    </row>
    <row r="14" spans="2:15" ht="30" customHeight="1" thickBot="1" x14ac:dyDescent="0.3">
      <c r="E14" s="14" t="s">
        <v>29</v>
      </c>
      <c r="F14" s="121"/>
      <c r="G14" s="122"/>
      <c r="H14" s="119"/>
      <c r="I14" s="120"/>
      <c r="J14" s="119"/>
      <c r="K14" s="120"/>
      <c r="L14" s="119"/>
      <c r="M14" s="120"/>
      <c r="N14" s="119"/>
      <c r="O14" s="120"/>
    </row>
  </sheetData>
  <sheetProtection algorithmName="SHA-512" hashValue="J5nwibTFtzymsJxBO+M923iWwzy9aRGwGv1NCbg07leBKuu4e6VszViCYKNd9YTNOoPA2eVK5IJiS/c75UZSNw==" saltValue="CEW4ei2Y/wSJ/Tvc5cfUjw==" spinCount="100000" sheet="1" objects="1" scenarios="1" selectLockedCells="1"/>
  <mergeCells count="12">
    <mergeCell ref="F2:O2"/>
    <mergeCell ref="B3:C7"/>
    <mergeCell ref="F3:G3"/>
    <mergeCell ref="H3:I3"/>
    <mergeCell ref="J3:K3"/>
    <mergeCell ref="L3:M3"/>
    <mergeCell ref="N3:O3"/>
    <mergeCell ref="F14:G14"/>
    <mergeCell ref="H14:I14"/>
    <mergeCell ref="J14:K14"/>
    <mergeCell ref="L14:M14"/>
    <mergeCell ref="N14:O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INFORMATION</vt:lpstr>
      <vt:lpstr>INDIVIDUAL PERSONAL PROPERTY</vt:lpstr>
      <vt:lpstr>ESTIMATED TAX CALCULATOR </vt:lpstr>
      <vt:lpstr>2026 LEVY CALCULATOR CLASS 1</vt:lpstr>
      <vt:lpstr>2026 LEVY CALCULATOR CLASS  2</vt:lpstr>
      <vt:lpstr>2026 LEVY CALCULATOR CLASS 3+4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Malloree Thorn</dc:creator>
  <cp:lastModifiedBy>Malloree Thorn</cp:lastModifiedBy>
  <dcterms:created xsi:type="dcterms:W3CDTF">2026-03-24T16:32:42Z</dcterms:created>
  <dcterms:modified xsi:type="dcterms:W3CDTF">2026-05-06T19:32:57Z</dcterms:modified>
</cp:coreProperties>
</file>